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6.évi ktg.v. összesítés PTAT" sheetId="1" r:id="rId1"/>
    <sheet name="Szakfeladatok" sheetId="2" r:id="rId2"/>
    <sheet name="C011130 Igazgatási tev." sheetId="3" r:id="rId3"/>
    <sheet name="C018030 Finansz.műv." sheetId="4" r:id="rId4"/>
    <sheet name="C051040 Állati hull.begy." sheetId="5" r:id="rId5"/>
  </sheets>
  <definedNames>
    <definedName name="_xlnm.Print_Area" localSheetId="0">'2016.évi ktg.v. összesítés PTAT'!$A$1:$R$36</definedName>
    <definedName name="_xlnm.Print_Area" localSheetId="2">'C011130 Igazgatási tev.'!$A$1:$G$36</definedName>
  </definedNames>
  <calcPr fullCalcOnLoad="1"/>
</workbook>
</file>

<file path=xl/sharedStrings.xml><?xml version="1.0" encoding="utf-8"?>
<sst xmlns="http://schemas.openxmlformats.org/spreadsheetml/2006/main" count="154" uniqueCount="128">
  <si>
    <t>KTK/ERA</t>
  </si>
  <si>
    <t>B1601</t>
  </si>
  <si>
    <t>B1607</t>
  </si>
  <si>
    <t>B402</t>
  </si>
  <si>
    <t>B403</t>
  </si>
  <si>
    <t>B40802</t>
  </si>
  <si>
    <t>K321</t>
  </si>
  <si>
    <t>K335</t>
  </si>
  <si>
    <t>K337</t>
  </si>
  <si>
    <t>K342</t>
  </si>
  <si>
    <t>K351</t>
  </si>
  <si>
    <t>K355</t>
  </si>
  <si>
    <t>K915</t>
  </si>
  <si>
    <t>C011130</t>
  </si>
  <si>
    <t>C018030</t>
  </si>
  <si>
    <t>C051040</t>
  </si>
  <si>
    <t>Álhubál</t>
  </si>
  <si>
    <t>Összesen:</t>
  </si>
  <si>
    <t>K351 szolgáltatási díj áfa</t>
  </si>
  <si>
    <t>Bevételek:</t>
  </si>
  <si>
    <t>B1607 összesen:</t>
  </si>
  <si>
    <t>K337 összesen:</t>
  </si>
  <si>
    <t>PKSZAK int.fin:</t>
  </si>
  <si>
    <t>Állami támogatás</t>
  </si>
  <si>
    <t>Önk.i hj.</t>
  </si>
  <si>
    <t>K915 összesen:</t>
  </si>
  <si>
    <t>Társulás:</t>
  </si>
  <si>
    <t>Kiadások:</t>
  </si>
  <si>
    <t>Egyéb Műk.c. támogatások bevételei kp-i ktgv-i szervektől</t>
  </si>
  <si>
    <t>Egyéb Műk.c. tám-k bev. helyi önk.tól és ktgv-i szerveiktől</t>
  </si>
  <si>
    <t>Szolgáltatások ellenértéke</t>
  </si>
  <si>
    <t>Közvetített szolgáltatások ellenértéke</t>
  </si>
  <si>
    <t>Kamatbevételek államháztartáson kívülről</t>
  </si>
  <si>
    <t>Egyéb működési bevételek</t>
  </si>
  <si>
    <t>Informatikai szolgáltatások igénybevétele</t>
  </si>
  <si>
    <t>Közvetített szolgáltatások</t>
  </si>
  <si>
    <t>Egyéb szolgáltatások</t>
  </si>
  <si>
    <t>Reklám- és propagandakiadások</t>
  </si>
  <si>
    <t>Működési célú előzetesen felszámított általános forgalmi adó</t>
  </si>
  <si>
    <t>Egyéb dologi kiadások</t>
  </si>
  <si>
    <t>Központi, irányító szervi támogatás folyósítása</t>
  </si>
  <si>
    <t>Működési célú tartalék</t>
  </si>
  <si>
    <t>Tartalék képzés:</t>
  </si>
  <si>
    <t>Összes bevétel:</t>
  </si>
  <si>
    <t>Összes kiadás:</t>
  </si>
  <si>
    <t>Tartalék:</t>
  </si>
  <si>
    <t>Tov.száml. Rákócz u.1.sz. áram, közös ktg. B403-as jogcím:</t>
  </si>
  <si>
    <t>Honlap cím bérlet K321</t>
  </si>
  <si>
    <t xml:space="preserve">K335 továbbszámlázott áram, közös ktg. </t>
  </si>
  <si>
    <t>Parkolási díj:</t>
  </si>
  <si>
    <t>K342 összesen:</t>
  </si>
  <si>
    <t>8622111 Laborjárat</t>
  </si>
  <si>
    <t>Szolgáltatási díj megállapodás alapján K337:</t>
  </si>
  <si>
    <t>Áfa K351:</t>
  </si>
  <si>
    <t>8891021 Családi napközi</t>
  </si>
  <si>
    <t>Működési engedély módosítási kérelmek:</t>
  </si>
  <si>
    <t>8899221 Házi segítségnyújtás</t>
  </si>
  <si>
    <t>8899231 Jelzőrendszeres házi segítségnyújtás</t>
  </si>
  <si>
    <t>PKSZAK által kiszámlázott szolgáltatási díj K337:</t>
  </si>
  <si>
    <t>INSZI által ellátott Ellend és Aranyosgadány térítési díj</t>
  </si>
  <si>
    <t>K351 Áfa:</t>
  </si>
  <si>
    <t>B4 Működési bevételek</t>
  </si>
  <si>
    <t>B5 Felhalnozási bevételek</t>
  </si>
  <si>
    <t>B1 Műk.c.támogatás áh-n belül</t>
  </si>
  <si>
    <t>K1 Személyi juttatások</t>
  </si>
  <si>
    <t>K2 Munkaadókat terhelő járulékok és szociális hozzájárulási adó</t>
  </si>
  <si>
    <t>K3 Dologi kiadások</t>
  </si>
  <si>
    <t>K5 Egyéb működési célú kiadások</t>
  </si>
  <si>
    <t>K9 Finanszírozási kiadások</t>
  </si>
  <si>
    <t>Szakfeladatok tételes bevételei és kiadásai</t>
  </si>
  <si>
    <t>Igazgatási feladatok tételes bevétele és kiadása</t>
  </si>
  <si>
    <t>Finanszírozási műveletek tételes bevétele és kiadása</t>
  </si>
  <si>
    <t>Állati hulladék begyűjtés tételes bevétele és kiadása</t>
  </si>
  <si>
    <t>K321 összesen</t>
  </si>
  <si>
    <t>Szolg. szerződés szerinti bevétel SzGyF-től:</t>
  </si>
  <si>
    <t>Nomratív állami támogatás átvétele PMJV-tól:</t>
  </si>
  <si>
    <t>PMJV kiegészítő hozzájárulás</t>
  </si>
  <si>
    <t>B411</t>
  </si>
  <si>
    <t>B8131</t>
  </si>
  <si>
    <t>Előző év költségvetési maradványának igénybevétele</t>
  </si>
  <si>
    <t>B1601 összesen</t>
  </si>
  <si>
    <t>B816</t>
  </si>
  <si>
    <t>1.sz.melléklet</t>
  </si>
  <si>
    <t>2.sz.melléklet</t>
  </si>
  <si>
    <t>Adatok forintban értendők</t>
  </si>
  <si>
    <t>3.sz.melléklet</t>
  </si>
  <si>
    <t>4.sz.melléklet</t>
  </si>
  <si>
    <t>5.sz.melléklet</t>
  </si>
  <si>
    <t>Adatok forintben értendők</t>
  </si>
  <si>
    <t>PMJV tagdíj hj. B411-es jogcím:</t>
  </si>
  <si>
    <t>B411 összesen:</t>
  </si>
  <si>
    <t>Központi, irányító szervi támogatás</t>
  </si>
  <si>
    <t>Járóbetegek gyógyító szakellátása  072210</t>
  </si>
  <si>
    <t>Germekek napközbeni ellátása 104030</t>
  </si>
  <si>
    <t>Házi segítségníújtás 107052</t>
  </si>
  <si>
    <t>2017.év</t>
  </si>
  <si>
    <t>2017.évi tagdíj B1607-es jogcím (PMJV nélkül):</t>
  </si>
  <si>
    <t>2017.évi PKSZAK szoc. önk.i hj. B1607-es jogcím:</t>
  </si>
  <si>
    <t>2017.évi PKSZAK csana önk.i hj. B1607-es jogcím:</t>
  </si>
  <si>
    <t>Honlap fenntartása, webhosting K321</t>
  </si>
  <si>
    <t>12*6000</t>
  </si>
  <si>
    <t>Építményadó</t>
  </si>
  <si>
    <t>DN hirdetés 2017. évre</t>
  </si>
  <si>
    <t>4*101600</t>
  </si>
  <si>
    <t>2016.12.havi szolg.i díj nettó</t>
  </si>
  <si>
    <t>2017.01-11.havi szolg.díj nettó</t>
  </si>
  <si>
    <t>2016.évi tény</t>
  </si>
  <si>
    <t>2017.évi terv</t>
  </si>
  <si>
    <t>Pécsi Többcélú Agglomerációs Társulás 2017.évi költségvetése Ft-ban</t>
  </si>
  <si>
    <t>PTAT napközb.gyerm.felügy. tám</t>
  </si>
  <si>
    <t>Postaköltség</t>
  </si>
  <si>
    <t>K355 összesen</t>
  </si>
  <si>
    <t>Mecsekvidék Helyi Közösség Egyesület éves tagdíj</t>
  </si>
  <si>
    <t>2017.év előtti követelés önk.i hj. B1607-es jogcímen:</t>
  </si>
  <si>
    <t>2017.évi követelés önk.i hj. B1607-es jogcím</t>
  </si>
  <si>
    <t>Megnevezés</t>
  </si>
  <si>
    <t>Bevételek mindösszesen:</t>
  </si>
  <si>
    <t>Kiadások mindösszesen:</t>
  </si>
  <si>
    <t>Jelzőrendszeres házi segítségnyújtás  107053</t>
  </si>
  <si>
    <t>Állati hulladék begyűjtés  051040</t>
  </si>
  <si>
    <t>Finanszírozási műveletek 018030</t>
  </si>
  <si>
    <t>Igazgatási tevékenység  011130</t>
  </si>
  <si>
    <t>K513</t>
  </si>
  <si>
    <t>2017.év előtti követelés B1607-es jogcím (TAGDÍJ+PKSZAK):</t>
  </si>
  <si>
    <t>K322</t>
  </si>
  <si>
    <t>K336</t>
  </si>
  <si>
    <t>Egyéb kommunikációs szolgáltatások</t>
  </si>
  <si>
    <t>Szakmai tevékenységet segítő szolgáltatások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</si>
</sst>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.0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ourier"/>
      <family val="1"/>
    </font>
    <font>
      <sz val="9"/>
      <color indexed="8"/>
      <name val="Courier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vertical="top" shrinkToFit="1"/>
    </xf>
    <xf numFmtId="3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 vertical="top" shrinkToFit="1"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 wrapText="1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top" shrinkToFit="1"/>
    </xf>
    <xf numFmtId="49" fontId="19" fillId="0" borderId="19" xfId="0" applyNumberFormat="1" applyFont="1" applyBorder="1" applyAlignment="1">
      <alignment horizontal="left" vertical="top" shrinkToFit="1"/>
    </xf>
    <xf numFmtId="49" fontId="19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19" fillId="0" borderId="19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view="pageBreakPreview" zoomScale="70" zoomScaleNormal="70" zoomScaleSheetLayoutView="7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4" sqref="B14"/>
    </sheetView>
  </sheetViews>
  <sheetFormatPr defaultColWidth="9.140625" defaultRowHeight="15"/>
  <cols>
    <col min="1" max="1" width="8.140625" style="2" customWidth="1"/>
    <col min="2" max="2" width="41.8515625" style="2" customWidth="1"/>
    <col min="3" max="3" width="12.7109375" style="2" customWidth="1"/>
    <col min="4" max="4" width="12.7109375" style="7" customWidth="1"/>
    <col min="5" max="5" width="12.7109375" style="0" customWidth="1"/>
    <col min="6" max="6" width="12.7109375" style="7" customWidth="1"/>
    <col min="7" max="7" width="12.7109375" style="0" customWidth="1"/>
    <col min="8" max="8" width="12.7109375" style="7" customWidth="1"/>
    <col min="9" max="9" width="12.7109375" style="0" customWidth="1"/>
    <col min="10" max="10" width="12.7109375" style="7" customWidth="1"/>
    <col min="11" max="11" width="12.7109375" style="0" customWidth="1"/>
    <col min="12" max="12" width="12.7109375" style="7" customWidth="1"/>
    <col min="13" max="13" width="12.7109375" style="0" customWidth="1"/>
    <col min="14" max="14" width="12.7109375" style="7" customWidth="1"/>
    <col min="15" max="15" width="12.7109375" style="0" customWidth="1"/>
    <col min="16" max="16" width="12.7109375" style="7" customWidth="1"/>
    <col min="17" max="17" width="12.7109375" style="10" customWidth="1"/>
    <col min="18" max="18" width="12.7109375" style="7" customWidth="1"/>
    <col min="19" max="22" width="12.7109375" style="0" customWidth="1"/>
  </cols>
  <sheetData>
    <row r="1" spans="1:18" s="13" customFormat="1" ht="15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7" t="s">
        <v>82</v>
      </c>
      <c r="R1" s="67"/>
    </row>
    <row r="2" spans="1:18" s="13" customFormat="1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7" t="s">
        <v>84</v>
      </c>
      <c r="R2" s="67"/>
    </row>
    <row r="3" spans="1:18" s="13" customFormat="1" ht="15">
      <c r="A3" s="14"/>
      <c r="B3" s="14"/>
      <c r="C3" s="14"/>
      <c r="D3" s="15"/>
      <c r="F3" s="15"/>
      <c r="H3" s="15"/>
      <c r="J3" s="15"/>
      <c r="L3" s="15"/>
      <c r="N3" s="15"/>
      <c r="P3" s="15"/>
      <c r="R3" s="15"/>
    </row>
    <row r="4" spans="1:18" s="13" customFormat="1" ht="15">
      <c r="A4" s="14"/>
      <c r="B4" s="14"/>
      <c r="C4" s="14"/>
      <c r="D4" s="15"/>
      <c r="F4" s="15"/>
      <c r="H4" s="15"/>
      <c r="J4" s="15"/>
      <c r="L4" s="15"/>
      <c r="N4" s="15"/>
      <c r="P4" s="15"/>
      <c r="R4" s="15"/>
    </row>
    <row r="5" spans="1:18" s="42" customFormat="1" ht="28.5" customHeight="1">
      <c r="A5" s="64" t="s">
        <v>0</v>
      </c>
      <c r="B5" s="58" t="s">
        <v>115</v>
      </c>
      <c r="C5" s="71" t="s">
        <v>92</v>
      </c>
      <c r="D5" s="72"/>
      <c r="E5" s="63" t="s">
        <v>93</v>
      </c>
      <c r="F5" s="63"/>
      <c r="G5" s="63" t="s">
        <v>94</v>
      </c>
      <c r="H5" s="63"/>
      <c r="I5" s="63" t="s">
        <v>118</v>
      </c>
      <c r="J5" s="63"/>
      <c r="K5" s="63" t="s">
        <v>121</v>
      </c>
      <c r="L5" s="63"/>
      <c r="M5" s="63" t="s">
        <v>120</v>
      </c>
      <c r="N5" s="63"/>
      <c r="O5" s="62" t="s">
        <v>119</v>
      </c>
      <c r="P5" s="62"/>
      <c r="Q5" s="62" t="s">
        <v>17</v>
      </c>
      <c r="R5" s="62"/>
    </row>
    <row r="6" spans="1:18" s="14" customFormat="1" ht="12">
      <c r="A6" s="65"/>
      <c r="B6" s="59"/>
      <c r="C6" s="68" t="s">
        <v>106</v>
      </c>
      <c r="D6" s="70" t="s">
        <v>107</v>
      </c>
      <c r="E6" s="68" t="s">
        <v>106</v>
      </c>
      <c r="F6" s="70" t="s">
        <v>107</v>
      </c>
      <c r="G6" s="68" t="s">
        <v>106</v>
      </c>
      <c r="H6" s="70" t="s">
        <v>107</v>
      </c>
      <c r="I6" s="68" t="s">
        <v>106</v>
      </c>
      <c r="J6" s="70" t="s">
        <v>107</v>
      </c>
      <c r="K6" s="68" t="s">
        <v>106</v>
      </c>
      <c r="L6" s="70" t="s">
        <v>107</v>
      </c>
      <c r="M6" s="68" t="s">
        <v>106</v>
      </c>
      <c r="N6" s="70" t="s">
        <v>107</v>
      </c>
      <c r="O6" s="68" t="s">
        <v>106</v>
      </c>
      <c r="P6" s="70" t="s">
        <v>107</v>
      </c>
      <c r="Q6" s="68" t="s">
        <v>106</v>
      </c>
      <c r="R6" s="70" t="s">
        <v>107</v>
      </c>
    </row>
    <row r="7" spans="1:18" s="13" customFormat="1" ht="15">
      <c r="A7" s="66"/>
      <c r="B7" s="60"/>
      <c r="C7" s="69"/>
      <c r="D7" s="62"/>
      <c r="E7" s="69"/>
      <c r="F7" s="62"/>
      <c r="G7" s="69"/>
      <c r="H7" s="62"/>
      <c r="I7" s="69"/>
      <c r="J7" s="62"/>
      <c r="K7" s="69"/>
      <c r="L7" s="62"/>
      <c r="M7" s="69"/>
      <c r="N7" s="62"/>
      <c r="O7" s="69"/>
      <c r="P7" s="62"/>
      <c r="Q7" s="69"/>
      <c r="R7" s="62"/>
    </row>
    <row r="8" spans="1:18" s="13" customFormat="1" ht="15.75" customHeight="1">
      <c r="A8" s="16" t="s">
        <v>1</v>
      </c>
      <c r="B8" s="17" t="s">
        <v>28</v>
      </c>
      <c r="C8" s="34"/>
      <c r="D8" s="18">
        <v>0</v>
      </c>
      <c r="E8" s="34"/>
      <c r="F8" s="18"/>
      <c r="G8" s="34"/>
      <c r="H8" s="56"/>
      <c r="I8" s="34"/>
      <c r="J8" s="18"/>
      <c r="K8" s="34"/>
      <c r="L8" s="34"/>
      <c r="M8" s="34"/>
      <c r="N8" s="18">
        <f>'C011130 Igazgatási tev.'!G6</f>
        <v>118252485</v>
      </c>
      <c r="O8" s="34"/>
      <c r="P8" s="34"/>
      <c r="Q8" s="34">
        <f>+C8+E8+G8+I8+K8+M8+O8</f>
        <v>0</v>
      </c>
      <c r="R8" s="18">
        <f>+D8+F8+H8+J8+L8+N8+P8</f>
        <v>118252485</v>
      </c>
    </row>
    <row r="9" spans="1:18" s="13" customFormat="1" ht="15.75" customHeight="1">
      <c r="A9" s="16" t="s">
        <v>2</v>
      </c>
      <c r="B9" s="17" t="s">
        <v>29</v>
      </c>
      <c r="C9" s="34"/>
      <c r="D9" s="18">
        <v>0</v>
      </c>
      <c r="E9" s="34"/>
      <c r="F9" s="18"/>
      <c r="G9" s="34"/>
      <c r="H9" s="56"/>
      <c r="I9" s="34"/>
      <c r="J9" s="18"/>
      <c r="K9" s="34"/>
      <c r="L9" s="34"/>
      <c r="M9" s="34">
        <v>207282087</v>
      </c>
      <c r="N9" s="18">
        <f>'C011130 Igazgatási tev.'!G12</f>
        <v>61607559</v>
      </c>
      <c r="O9" s="34">
        <v>3671681</v>
      </c>
      <c r="P9" s="34">
        <f>+'C051040 Állati hull.begy.'!E8</f>
        <v>26281398.642529808</v>
      </c>
      <c r="Q9" s="34">
        <f aca="true" t="shared" si="0" ref="Q9:Q18">+C9+E9+G9+I9+K9+M9+O9</f>
        <v>210953768</v>
      </c>
      <c r="R9" s="18">
        <f aca="true" t="shared" si="1" ref="R9:R18">+D9+F9+H9+J9+L9+N9+P9</f>
        <v>87888957.64252982</v>
      </c>
    </row>
    <row r="10" spans="1:18" s="48" customFormat="1" ht="15.75" customHeight="1">
      <c r="A10" s="46"/>
      <c r="B10" s="44" t="s">
        <v>63</v>
      </c>
      <c r="C10" s="21">
        <f aca="true" t="shared" si="2" ref="C10:R10">SUM(C8:C9)</f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207282087</v>
      </c>
      <c r="N10" s="21">
        <f t="shared" si="2"/>
        <v>179860044</v>
      </c>
      <c r="O10" s="21">
        <f t="shared" si="2"/>
        <v>3671681</v>
      </c>
      <c r="P10" s="21">
        <f t="shared" si="2"/>
        <v>26281398.642529808</v>
      </c>
      <c r="Q10" s="21">
        <f t="shared" si="2"/>
        <v>210953768</v>
      </c>
      <c r="R10" s="21">
        <f t="shared" si="2"/>
        <v>206141442.64252982</v>
      </c>
    </row>
    <row r="11" spans="1:18" s="13" customFormat="1" ht="15.75" customHeight="1">
      <c r="A11" s="16" t="s">
        <v>3</v>
      </c>
      <c r="B11" s="17" t="s">
        <v>30</v>
      </c>
      <c r="C11" s="34"/>
      <c r="D11" s="18"/>
      <c r="E11" s="34"/>
      <c r="F11" s="18"/>
      <c r="G11" s="34"/>
      <c r="H11" s="18"/>
      <c r="I11" s="34">
        <v>1479908</v>
      </c>
      <c r="J11" s="18">
        <f>+Szakfeladatok!H21</f>
        <v>5187684</v>
      </c>
      <c r="K11" s="34"/>
      <c r="L11" s="34"/>
      <c r="M11" s="34"/>
      <c r="N11" s="18"/>
      <c r="O11" s="34"/>
      <c r="P11" s="34"/>
      <c r="Q11" s="34">
        <f t="shared" si="0"/>
        <v>1479908</v>
      </c>
      <c r="R11" s="18">
        <f t="shared" si="1"/>
        <v>5187684</v>
      </c>
    </row>
    <row r="12" spans="1:18" s="13" customFormat="1" ht="15.75" customHeight="1">
      <c r="A12" s="16" t="s">
        <v>4</v>
      </c>
      <c r="B12" s="17" t="s">
        <v>31</v>
      </c>
      <c r="C12" s="34"/>
      <c r="D12" s="18"/>
      <c r="E12" s="34"/>
      <c r="F12" s="18"/>
      <c r="G12" s="34"/>
      <c r="H12" s="18"/>
      <c r="I12" s="34"/>
      <c r="J12" s="18"/>
      <c r="K12" s="34">
        <v>2166323</v>
      </c>
      <c r="L12" s="34">
        <f>+'C011130 Igazgatási tev.'!G17</f>
        <v>1968500</v>
      </c>
      <c r="M12" s="34"/>
      <c r="N12" s="18"/>
      <c r="O12" s="34"/>
      <c r="P12" s="34"/>
      <c r="Q12" s="34">
        <f t="shared" si="0"/>
        <v>2166323</v>
      </c>
      <c r="R12" s="18">
        <f t="shared" si="1"/>
        <v>1968500</v>
      </c>
    </row>
    <row r="13" spans="1:18" s="13" customFormat="1" ht="15.75" customHeight="1">
      <c r="A13" s="16" t="s">
        <v>5</v>
      </c>
      <c r="B13" s="17" t="s">
        <v>32</v>
      </c>
      <c r="C13" s="34"/>
      <c r="D13" s="18"/>
      <c r="E13" s="34"/>
      <c r="F13" s="18"/>
      <c r="G13" s="34"/>
      <c r="H13" s="18"/>
      <c r="I13" s="34"/>
      <c r="J13" s="18"/>
      <c r="K13" s="34">
        <v>164286</v>
      </c>
      <c r="L13" s="34">
        <v>0</v>
      </c>
      <c r="M13" s="34"/>
      <c r="N13" s="18"/>
      <c r="O13" s="34"/>
      <c r="P13" s="34"/>
      <c r="Q13" s="34">
        <f t="shared" si="0"/>
        <v>164286</v>
      </c>
      <c r="R13" s="18">
        <f t="shared" si="1"/>
        <v>0</v>
      </c>
    </row>
    <row r="14" spans="1:18" s="13" customFormat="1" ht="15.75" customHeight="1">
      <c r="A14" s="16" t="s">
        <v>77</v>
      </c>
      <c r="B14" s="17" t="s">
        <v>33</v>
      </c>
      <c r="C14" s="34"/>
      <c r="D14" s="18"/>
      <c r="E14" s="34"/>
      <c r="F14" s="18"/>
      <c r="G14" s="34"/>
      <c r="H14" s="18"/>
      <c r="I14" s="34"/>
      <c r="J14" s="18"/>
      <c r="K14" s="34">
        <v>7586304</v>
      </c>
      <c r="L14" s="34"/>
      <c r="M14" s="34"/>
      <c r="N14" s="18">
        <f>'C011130 Igazgatási tev.'!G15</f>
        <v>15113400</v>
      </c>
      <c r="O14" s="34"/>
      <c r="P14" s="34"/>
      <c r="Q14" s="34">
        <f t="shared" si="0"/>
        <v>7586304</v>
      </c>
      <c r="R14" s="18">
        <f>+D14+F14+H14+J14+L14+N14+P14</f>
        <v>15113400</v>
      </c>
    </row>
    <row r="15" spans="1:18" s="48" customFormat="1" ht="15.75" customHeight="1">
      <c r="A15" s="46"/>
      <c r="B15" s="44" t="s">
        <v>61</v>
      </c>
      <c r="C15" s="21">
        <f aca="true" t="shared" si="3" ref="C15:Q15">SUM(C11:C14)</f>
        <v>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1479908</v>
      </c>
      <c r="J15" s="21">
        <f t="shared" si="3"/>
        <v>5187684</v>
      </c>
      <c r="K15" s="21">
        <f t="shared" si="3"/>
        <v>9916913</v>
      </c>
      <c r="L15" s="21">
        <f t="shared" si="3"/>
        <v>1968500</v>
      </c>
      <c r="M15" s="21">
        <f t="shared" si="3"/>
        <v>0</v>
      </c>
      <c r="N15" s="21">
        <f t="shared" si="3"/>
        <v>15113400</v>
      </c>
      <c r="O15" s="21">
        <f t="shared" si="3"/>
        <v>0</v>
      </c>
      <c r="P15" s="21">
        <f t="shared" si="3"/>
        <v>0</v>
      </c>
      <c r="Q15" s="21">
        <f t="shared" si="3"/>
        <v>11396821</v>
      </c>
      <c r="R15" s="21">
        <f>SUM(R11:R14)</f>
        <v>22269584</v>
      </c>
    </row>
    <row r="16" spans="1:18" s="48" customFormat="1" ht="15.75" customHeight="1">
      <c r="A16" s="46"/>
      <c r="B16" s="44" t="s">
        <v>62</v>
      </c>
      <c r="C16" s="47"/>
      <c r="D16" s="21"/>
      <c r="E16" s="47"/>
      <c r="F16" s="21"/>
      <c r="G16" s="47"/>
      <c r="H16" s="21"/>
      <c r="I16" s="47"/>
      <c r="J16" s="21"/>
      <c r="K16" s="47"/>
      <c r="L16" s="47"/>
      <c r="M16" s="47"/>
      <c r="N16" s="21"/>
      <c r="O16" s="47"/>
      <c r="P16" s="47"/>
      <c r="Q16" s="47"/>
      <c r="R16" s="24">
        <f t="shared" si="1"/>
        <v>0</v>
      </c>
    </row>
    <row r="17" spans="1:18" s="22" customFormat="1" ht="15.75" customHeight="1">
      <c r="A17" s="25" t="s">
        <v>81</v>
      </c>
      <c r="B17" s="19" t="s">
        <v>91</v>
      </c>
      <c r="C17" s="35"/>
      <c r="D17" s="20"/>
      <c r="E17" s="35"/>
      <c r="F17" s="20"/>
      <c r="G17" s="35"/>
      <c r="H17" s="20"/>
      <c r="I17" s="35"/>
      <c r="J17" s="20"/>
      <c r="K17" s="35"/>
      <c r="L17" s="35"/>
      <c r="M17" s="35"/>
      <c r="N17" s="20"/>
      <c r="O17" s="35"/>
      <c r="P17" s="35"/>
      <c r="Q17" s="36">
        <f t="shared" si="0"/>
        <v>0</v>
      </c>
      <c r="R17" s="49">
        <f t="shared" si="1"/>
        <v>0</v>
      </c>
    </row>
    <row r="18" spans="1:18" s="22" customFormat="1" ht="15.75" customHeight="1" thickBot="1">
      <c r="A18" s="23" t="s">
        <v>78</v>
      </c>
      <c r="B18" s="23" t="s">
        <v>79</v>
      </c>
      <c r="C18" s="35"/>
      <c r="D18" s="20"/>
      <c r="E18" s="35"/>
      <c r="F18" s="20"/>
      <c r="G18" s="35"/>
      <c r="H18" s="20"/>
      <c r="I18" s="35"/>
      <c r="J18" s="20"/>
      <c r="K18" s="35"/>
      <c r="L18" s="35"/>
      <c r="M18" s="35">
        <v>54933129</v>
      </c>
      <c r="N18" s="57">
        <v>59274279</v>
      </c>
      <c r="O18" s="35"/>
      <c r="P18" s="35"/>
      <c r="Q18" s="34">
        <f t="shared" si="0"/>
        <v>54933129</v>
      </c>
      <c r="R18" s="18">
        <f t="shared" si="1"/>
        <v>59274279</v>
      </c>
    </row>
    <row r="19" spans="1:18" s="15" customFormat="1" ht="15.75" customHeight="1" thickBot="1">
      <c r="A19" s="26"/>
      <c r="B19" s="27" t="s">
        <v>116</v>
      </c>
      <c r="C19" s="37">
        <f aca="true" t="shared" si="4" ref="C19:Q19">C10+C15+C16+C17+C18</f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0</v>
      </c>
      <c r="I19" s="37">
        <f t="shared" si="4"/>
        <v>1479908</v>
      </c>
      <c r="J19" s="37">
        <f t="shared" si="4"/>
        <v>5187684</v>
      </c>
      <c r="K19" s="37">
        <f t="shared" si="4"/>
        <v>9916913</v>
      </c>
      <c r="L19" s="37">
        <f t="shared" si="4"/>
        <v>1968500</v>
      </c>
      <c r="M19" s="37">
        <f t="shared" si="4"/>
        <v>262215216</v>
      </c>
      <c r="N19" s="37">
        <f t="shared" si="4"/>
        <v>254247723</v>
      </c>
      <c r="O19" s="37">
        <f t="shared" si="4"/>
        <v>3671681</v>
      </c>
      <c r="P19" s="37">
        <f t="shared" si="4"/>
        <v>26281398.642529808</v>
      </c>
      <c r="Q19" s="37">
        <f t="shared" si="4"/>
        <v>277283718</v>
      </c>
      <c r="R19" s="37">
        <f>R10+R15+R16+R17+R18</f>
        <v>287685305.64252985</v>
      </c>
    </row>
    <row r="20" spans="1:18" s="54" customFormat="1" ht="9" customHeight="1">
      <c r="A20" s="50"/>
      <c r="B20" s="50"/>
      <c r="C20" s="51"/>
      <c r="D20" s="52"/>
      <c r="E20" s="51"/>
      <c r="F20" s="52"/>
      <c r="G20" s="51"/>
      <c r="H20" s="52"/>
      <c r="I20" s="51"/>
      <c r="J20" s="52"/>
      <c r="K20" s="51"/>
      <c r="L20" s="53"/>
      <c r="M20" s="51"/>
      <c r="N20" s="52"/>
      <c r="O20" s="51"/>
      <c r="P20" s="52"/>
      <c r="Q20" s="51"/>
      <c r="R20" s="52"/>
    </row>
    <row r="21" spans="1:18" s="48" customFormat="1" ht="15.75" customHeight="1">
      <c r="A21" s="46"/>
      <c r="B21" s="44" t="s">
        <v>64</v>
      </c>
      <c r="C21" s="47"/>
      <c r="D21" s="21"/>
      <c r="E21" s="47"/>
      <c r="F21" s="21"/>
      <c r="G21" s="47"/>
      <c r="H21" s="21"/>
      <c r="I21" s="47"/>
      <c r="J21" s="21"/>
      <c r="K21" s="47">
        <v>1045501</v>
      </c>
      <c r="L21" s="47"/>
      <c r="M21" s="47"/>
      <c r="N21" s="21"/>
      <c r="O21" s="47"/>
      <c r="P21" s="21"/>
      <c r="Q21" s="21">
        <f>+C21+E21+G21+I21+K21+M21+O21</f>
        <v>1045501</v>
      </c>
      <c r="R21" s="21">
        <f>+D21+F21+H21+J21+L21+N21+P21</f>
        <v>0</v>
      </c>
    </row>
    <row r="22" spans="1:18" s="48" customFormat="1" ht="15.75" customHeight="1">
      <c r="A22" s="46"/>
      <c r="B22" s="44" t="s">
        <v>65</v>
      </c>
      <c r="C22" s="47"/>
      <c r="D22" s="21"/>
      <c r="E22" s="47"/>
      <c r="F22" s="21"/>
      <c r="G22" s="47"/>
      <c r="H22" s="21"/>
      <c r="I22" s="47"/>
      <c r="J22" s="21"/>
      <c r="K22" s="47">
        <v>282285</v>
      </c>
      <c r="L22" s="47"/>
      <c r="M22" s="47"/>
      <c r="N22" s="21"/>
      <c r="O22" s="47"/>
      <c r="P22" s="21"/>
      <c r="Q22" s="47">
        <f aca="true" t="shared" si="5" ref="Q22:Q34">+C22+E22+G22+I22+K22+M22+O22</f>
        <v>282285</v>
      </c>
      <c r="R22" s="21">
        <f aca="true" t="shared" si="6" ref="R22:R30">+D22+F22+H22+J22+L22+N22+P22</f>
        <v>0</v>
      </c>
    </row>
    <row r="23" spans="1:18" s="13" customFormat="1" ht="15.75" customHeight="1">
      <c r="A23" s="16" t="s">
        <v>6</v>
      </c>
      <c r="B23" s="17" t="s">
        <v>34</v>
      </c>
      <c r="C23" s="34"/>
      <c r="D23" s="18"/>
      <c r="E23" s="34"/>
      <c r="F23" s="18"/>
      <c r="G23" s="34"/>
      <c r="H23" s="18"/>
      <c r="I23" s="34"/>
      <c r="J23" s="18"/>
      <c r="K23" s="34">
        <v>12500</v>
      </c>
      <c r="L23" s="34">
        <f>+'C011130 Igazgatási tev.'!G22</f>
        <v>65000</v>
      </c>
      <c r="M23" s="34"/>
      <c r="N23" s="18"/>
      <c r="O23" s="34"/>
      <c r="P23" s="18"/>
      <c r="Q23" s="34">
        <f t="shared" si="5"/>
        <v>12500</v>
      </c>
      <c r="R23" s="18">
        <f t="shared" si="6"/>
        <v>65000</v>
      </c>
    </row>
    <row r="24" spans="1:18" s="13" customFormat="1" ht="15.75" customHeight="1">
      <c r="A24" s="16" t="s">
        <v>124</v>
      </c>
      <c r="B24" s="17" t="s">
        <v>126</v>
      </c>
      <c r="C24" s="34"/>
      <c r="D24" s="18"/>
      <c r="E24" s="34"/>
      <c r="F24" s="18"/>
      <c r="G24" s="34"/>
      <c r="H24" s="18"/>
      <c r="I24" s="34"/>
      <c r="J24" s="18"/>
      <c r="K24" s="34">
        <v>42136</v>
      </c>
      <c r="L24" s="34"/>
      <c r="M24" s="34"/>
      <c r="N24" s="18"/>
      <c r="O24" s="34"/>
      <c r="P24" s="18"/>
      <c r="Q24" s="34"/>
      <c r="R24" s="18"/>
    </row>
    <row r="25" spans="1:18" s="13" customFormat="1" ht="15.75" customHeight="1">
      <c r="A25" s="16" t="s">
        <v>7</v>
      </c>
      <c r="B25" s="17" t="s">
        <v>35</v>
      </c>
      <c r="C25" s="34"/>
      <c r="D25" s="18"/>
      <c r="E25" s="34"/>
      <c r="F25" s="18"/>
      <c r="G25" s="34"/>
      <c r="H25" s="18"/>
      <c r="I25" s="34"/>
      <c r="J25" s="18"/>
      <c r="K25" s="34">
        <v>1649514</v>
      </c>
      <c r="L25" s="34">
        <f>+'C011130 Igazgatási tev.'!G24</f>
        <v>1968500</v>
      </c>
      <c r="M25" s="34"/>
      <c r="N25" s="18"/>
      <c r="O25" s="34"/>
      <c r="P25" s="18"/>
      <c r="Q25" s="34">
        <f t="shared" si="5"/>
        <v>1649514</v>
      </c>
      <c r="R25" s="18">
        <f t="shared" si="6"/>
        <v>1968500</v>
      </c>
    </row>
    <row r="26" spans="1:18" s="13" customFormat="1" ht="15.75" customHeight="1">
      <c r="A26" s="16" t="s">
        <v>125</v>
      </c>
      <c r="B26" s="17" t="s">
        <v>127</v>
      </c>
      <c r="C26" s="34">
        <v>263000</v>
      </c>
      <c r="D26" s="18"/>
      <c r="E26" s="34"/>
      <c r="F26" s="18"/>
      <c r="G26" s="34">
        <v>1479908</v>
      </c>
      <c r="H26" s="18"/>
      <c r="I26" s="34">
        <v>2212909</v>
      </c>
      <c r="J26" s="18"/>
      <c r="K26" s="34">
        <v>100000</v>
      </c>
      <c r="L26" s="34"/>
      <c r="M26" s="34"/>
      <c r="N26" s="18"/>
      <c r="O26" s="34"/>
      <c r="P26" s="18"/>
      <c r="Q26" s="34">
        <f t="shared" si="5"/>
        <v>4055817</v>
      </c>
      <c r="R26" s="18"/>
    </row>
    <row r="27" spans="1:18" s="13" customFormat="1" ht="15.75" customHeight="1">
      <c r="A27" s="16" t="s">
        <v>8</v>
      </c>
      <c r="B27" s="17" t="s">
        <v>36</v>
      </c>
      <c r="C27" s="34">
        <v>3145870</v>
      </c>
      <c r="D27" s="18">
        <f>+Szakfeladatok!H7</f>
        <v>3500000</v>
      </c>
      <c r="E27" s="34"/>
      <c r="F27" s="18">
        <f>+Szakfeladatok!H12+Szakfeladatok!H13</f>
        <v>106000</v>
      </c>
      <c r="G27" s="34">
        <v>341628</v>
      </c>
      <c r="H27" s="18">
        <f>+Szakfeladatok!H17</f>
        <v>350000</v>
      </c>
      <c r="I27" s="34"/>
      <c r="J27" s="18">
        <f>+Szakfeladatok!H21</f>
        <v>5187684</v>
      </c>
      <c r="K27" s="34">
        <v>653818</v>
      </c>
      <c r="L27" s="34">
        <f>+'C011130 Igazgatási tev.'!G28</f>
        <v>112056</v>
      </c>
      <c r="M27" s="34"/>
      <c r="N27" s="18"/>
      <c r="O27" s="34">
        <v>20287500</v>
      </c>
      <c r="P27" s="18">
        <f>+'C051040 Állati hull.begy.'!E13</f>
        <v>20287502</v>
      </c>
      <c r="Q27" s="34">
        <f t="shared" si="5"/>
        <v>24428816</v>
      </c>
      <c r="R27" s="18">
        <f t="shared" si="6"/>
        <v>29543242</v>
      </c>
    </row>
    <row r="28" spans="1:18" s="13" customFormat="1" ht="15.75" customHeight="1">
      <c r="A28" s="16" t="s">
        <v>9</v>
      </c>
      <c r="B28" s="17" t="s">
        <v>37</v>
      </c>
      <c r="C28" s="34"/>
      <c r="D28" s="18"/>
      <c r="E28" s="34"/>
      <c r="F28" s="18"/>
      <c r="G28" s="34"/>
      <c r="H28" s="18"/>
      <c r="I28" s="34"/>
      <c r="J28" s="18"/>
      <c r="K28" s="34">
        <v>360000</v>
      </c>
      <c r="L28" s="34">
        <f>+'C011130 Igazgatási tev.'!G31</f>
        <v>406400</v>
      </c>
      <c r="M28" s="34"/>
      <c r="N28" s="18"/>
      <c r="O28" s="34"/>
      <c r="P28" s="18"/>
      <c r="Q28" s="34">
        <f t="shared" si="5"/>
        <v>360000</v>
      </c>
      <c r="R28" s="18">
        <f t="shared" si="6"/>
        <v>406400</v>
      </c>
    </row>
    <row r="29" spans="1:18" s="13" customFormat="1" ht="15.75" customHeight="1">
      <c r="A29" s="16" t="s">
        <v>10</v>
      </c>
      <c r="B29" s="17" t="s">
        <v>38</v>
      </c>
      <c r="C29" s="34">
        <v>7452</v>
      </c>
      <c r="D29" s="18">
        <f>+Szakfeladatok!H8</f>
        <v>100000</v>
      </c>
      <c r="E29" s="34"/>
      <c r="F29" s="18"/>
      <c r="G29" s="34"/>
      <c r="H29" s="18"/>
      <c r="I29" s="34"/>
      <c r="J29" s="18"/>
      <c r="K29" s="34">
        <v>470274</v>
      </c>
      <c r="L29" s="34">
        <f>+'C011130 Igazgatási tev.'!G36</f>
        <v>157533</v>
      </c>
      <c r="M29" s="34"/>
      <c r="N29" s="18"/>
      <c r="O29" s="34">
        <v>5477628</v>
      </c>
      <c r="P29" s="18">
        <f>+'C051040 Állati hull.begy.'!E15</f>
        <v>5477626</v>
      </c>
      <c r="Q29" s="34">
        <f t="shared" si="5"/>
        <v>5955354</v>
      </c>
      <c r="R29" s="18">
        <f t="shared" si="6"/>
        <v>5735159</v>
      </c>
    </row>
    <row r="30" spans="1:18" s="13" customFormat="1" ht="15.75" customHeight="1">
      <c r="A30" s="16" t="s">
        <v>11</v>
      </c>
      <c r="B30" s="17" t="s">
        <v>39</v>
      </c>
      <c r="C30" s="34"/>
      <c r="D30" s="18"/>
      <c r="E30" s="34"/>
      <c r="F30" s="18"/>
      <c r="G30" s="34"/>
      <c r="H30" s="18"/>
      <c r="I30" s="18"/>
      <c r="J30" s="18"/>
      <c r="K30" s="18">
        <v>2862328</v>
      </c>
      <c r="L30" s="34">
        <f>'C011130 Igazgatási tev.'!G34</f>
        <v>10000</v>
      </c>
      <c r="M30" s="34"/>
      <c r="N30" s="18"/>
      <c r="O30" s="34"/>
      <c r="P30" s="18"/>
      <c r="Q30" s="34">
        <f t="shared" si="5"/>
        <v>2862328</v>
      </c>
      <c r="R30" s="18">
        <f t="shared" si="6"/>
        <v>10000</v>
      </c>
    </row>
    <row r="31" spans="1:18" s="48" customFormat="1" ht="15.75" customHeight="1">
      <c r="A31" s="46"/>
      <c r="B31" s="44" t="s">
        <v>66</v>
      </c>
      <c r="C31" s="21">
        <f aca="true" t="shared" si="7" ref="C31:Q31">SUM(C23:C30)</f>
        <v>3416322</v>
      </c>
      <c r="D31" s="21">
        <f t="shared" si="7"/>
        <v>3600000</v>
      </c>
      <c r="E31" s="21">
        <f t="shared" si="7"/>
        <v>0</v>
      </c>
      <c r="F31" s="21">
        <f t="shared" si="7"/>
        <v>106000</v>
      </c>
      <c r="G31" s="21">
        <f t="shared" si="7"/>
        <v>1821536</v>
      </c>
      <c r="H31" s="21">
        <f t="shared" si="7"/>
        <v>350000</v>
      </c>
      <c r="I31" s="21">
        <f t="shared" si="7"/>
        <v>2212909</v>
      </c>
      <c r="J31" s="21">
        <f t="shared" si="7"/>
        <v>5187684</v>
      </c>
      <c r="K31" s="21">
        <f t="shared" si="7"/>
        <v>6150570</v>
      </c>
      <c r="L31" s="21">
        <f t="shared" si="7"/>
        <v>2719489</v>
      </c>
      <c r="M31" s="21">
        <f t="shared" si="7"/>
        <v>0</v>
      </c>
      <c r="N31" s="21">
        <f t="shared" si="7"/>
        <v>0</v>
      </c>
      <c r="O31" s="21">
        <f t="shared" si="7"/>
        <v>25765128</v>
      </c>
      <c r="P31" s="21">
        <f t="shared" si="7"/>
        <v>25765128</v>
      </c>
      <c r="Q31" s="21">
        <f t="shared" si="7"/>
        <v>39324329</v>
      </c>
      <c r="R31" s="21">
        <f>SUM(R23:R30)</f>
        <v>37728301</v>
      </c>
    </row>
    <row r="32" spans="1:18" s="13" customFormat="1" ht="15.75" customHeight="1">
      <c r="A32" s="16" t="s">
        <v>122</v>
      </c>
      <c r="B32" s="17" t="s">
        <v>41</v>
      </c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34"/>
      <c r="N32" s="18">
        <f>+'C018030 Finansz.műv.'!E14</f>
        <v>81704463.64252985</v>
      </c>
      <c r="O32" s="18"/>
      <c r="P32" s="18"/>
      <c r="Q32" s="34">
        <f t="shared" si="5"/>
        <v>0</v>
      </c>
      <c r="R32" s="18">
        <f>+D32+F32+H32+J32+L32+N32+P32</f>
        <v>81704463.64252985</v>
      </c>
    </row>
    <row r="33" spans="1:18" s="48" customFormat="1" ht="15.75" customHeight="1">
      <c r="A33" s="46"/>
      <c r="B33" s="44" t="s">
        <v>67</v>
      </c>
      <c r="C33" s="21">
        <f aca="true" t="shared" si="8" ref="C33:Q33">SUM(C32:C32)</f>
        <v>0</v>
      </c>
      <c r="D33" s="21">
        <f t="shared" si="8"/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81704463.64252985</v>
      </c>
      <c r="O33" s="21">
        <f t="shared" si="8"/>
        <v>0</v>
      </c>
      <c r="P33" s="21">
        <f t="shared" si="8"/>
        <v>0</v>
      </c>
      <c r="Q33" s="21">
        <f t="shared" si="8"/>
        <v>0</v>
      </c>
      <c r="R33" s="21">
        <f>SUM(R32:R32)</f>
        <v>81704463.64252985</v>
      </c>
    </row>
    <row r="34" spans="1:18" s="13" customFormat="1" ht="15.75" customHeight="1">
      <c r="A34" s="16" t="s">
        <v>12</v>
      </c>
      <c r="B34" s="17" t="s">
        <v>40</v>
      </c>
      <c r="C34" s="18"/>
      <c r="D34" s="18"/>
      <c r="E34" s="18"/>
      <c r="F34" s="18"/>
      <c r="G34" s="18"/>
      <c r="H34" s="18"/>
      <c r="I34" s="18"/>
      <c r="J34" s="18"/>
      <c r="K34" s="18"/>
      <c r="L34" s="34"/>
      <c r="M34" s="18">
        <v>177315188</v>
      </c>
      <c r="N34" s="18">
        <f>'C018030 Finansz.műv.'!E9</f>
        <v>168252541</v>
      </c>
      <c r="O34" s="18"/>
      <c r="P34" s="18"/>
      <c r="Q34" s="18">
        <f t="shared" si="5"/>
        <v>177315188</v>
      </c>
      <c r="R34" s="18">
        <f>+D34+F34+H34+J34+L34+N34+P34</f>
        <v>168252541</v>
      </c>
    </row>
    <row r="35" spans="1:18" s="48" customFormat="1" ht="15.75" customHeight="1" thickBot="1">
      <c r="A35" s="55"/>
      <c r="B35" s="45" t="s">
        <v>68</v>
      </c>
      <c r="C35" s="28">
        <f aca="true" t="shared" si="9" ref="C35:R35">SUM(C34)</f>
        <v>0</v>
      </c>
      <c r="D35" s="28">
        <f t="shared" si="9"/>
        <v>0</v>
      </c>
      <c r="E35" s="28">
        <f t="shared" si="9"/>
        <v>0</v>
      </c>
      <c r="F35" s="28">
        <f t="shared" si="9"/>
        <v>0</v>
      </c>
      <c r="G35" s="28">
        <f t="shared" si="9"/>
        <v>0</v>
      </c>
      <c r="H35" s="28">
        <f t="shared" si="9"/>
        <v>0</v>
      </c>
      <c r="I35" s="28">
        <f t="shared" si="9"/>
        <v>0</v>
      </c>
      <c r="J35" s="28">
        <f t="shared" si="9"/>
        <v>0</v>
      </c>
      <c r="K35" s="28">
        <f t="shared" si="9"/>
        <v>0</v>
      </c>
      <c r="L35" s="28">
        <f t="shared" si="9"/>
        <v>0</v>
      </c>
      <c r="M35" s="28">
        <f t="shared" si="9"/>
        <v>177315188</v>
      </c>
      <c r="N35" s="28">
        <f>SUM(N34)</f>
        <v>168252541</v>
      </c>
      <c r="O35" s="28">
        <f t="shared" si="9"/>
        <v>0</v>
      </c>
      <c r="P35" s="28">
        <f t="shared" si="9"/>
        <v>0</v>
      </c>
      <c r="Q35" s="28">
        <f t="shared" si="9"/>
        <v>177315188</v>
      </c>
      <c r="R35" s="28">
        <f t="shared" si="9"/>
        <v>168252541</v>
      </c>
    </row>
    <row r="36" spans="1:18" s="15" customFormat="1" ht="15.75" customHeight="1" thickBot="1">
      <c r="A36" s="29"/>
      <c r="B36" s="30" t="s">
        <v>117</v>
      </c>
      <c r="C36" s="31">
        <f aca="true" t="shared" si="10" ref="C36:Q36">+C21+C22+C31+C33+C35</f>
        <v>3416322</v>
      </c>
      <c r="D36" s="31">
        <f t="shared" si="10"/>
        <v>3600000</v>
      </c>
      <c r="E36" s="31">
        <f t="shared" si="10"/>
        <v>0</v>
      </c>
      <c r="F36" s="31">
        <f t="shared" si="10"/>
        <v>106000</v>
      </c>
      <c r="G36" s="31">
        <f t="shared" si="10"/>
        <v>1821536</v>
      </c>
      <c r="H36" s="31">
        <f t="shared" si="10"/>
        <v>350000</v>
      </c>
      <c r="I36" s="31">
        <f t="shared" si="10"/>
        <v>2212909</v>
      </c>
      <c r="J36" s="31">
        <f t="shared" si="10"/>
        <v>5187684</v>
      </c>
      <c r="K36" s="31">
        <f t="shared" si="10"/>
        <v>7478356</v>
      </c>
      <c r="L36" s="31">
        <f t="shared" si="10"/>
        <v>2719489</v>
      </c>
      <c r="M36" s="31">
        <f t="shared" si="10"/>
        <v>177315188</v>
      </c>
      <c r="N36" s="31">
        <f t="shared" si="10"/>
        <v>249957004.64252985</v>
      </c>
      <c r="O36" s="31">
        <f t="shared" si="10"/>
        <v>25765128</v>
      </c>
      <c r="P36" s="31">
        <f t="shared" si="10"/>
        <v>25765128</v>
      </c>
      <c r="Q36" s="31">
        <f t="shared" si="10"/>
        <v>217967303</v>
      </c>
      <c r="R36" s="31">
        <f>+R21+R22+R31+R33+R35</f>
        <v>287685305.64252985</v>
      </c>
    </row>
    <row r="37" ht="15">
      <c r="N37" s="6"/>
    </row>
    <row r="38" spans="1:3" ht="15">
      <c r="A38" s="1"/>
      <c r="B38" s="1"/>
      <c r="C38" s="1"/>
    </row>
    <row r="39" spans="1:5" ht="15">
      <c r="A39"/>
      <c r="B39"/>
      <c r="C39"/>
      <c r="D39" s="8"/>
      <c r="E39" s="5"/>
    </row>
    <row r="40" spans="1:11" ht="15">
      <c r="A40" s="1"/>
      <c r="B40" s="1"/>
      <c r="C40" s="1"/>
      <c r="J40" s="6"/>
      <c r="K40" s="3"/>
    </row>
    <row r="42" spans="10:11" ht="15">
      <c r="J42" s="6"/>
      <c r="K42" s="3"/>
    </row>
    <row r="43" spans="10:11" ht="15">
      <c r="J43" s="6"/>
      <c r="K43" s="3"/>
    </row>
    <row r="44" spans="4:11" ht="15">
      <c r="D44" s="9"/>
      <c r="E44" s="4"/>
      <c r="J44" s="6"/>
      <c r="K44" s="3"/>
    </row>
    <row r="45" spans="4:11" ht="15">
      <c r="D45" s="9"/>
      <c r="E45" s="4"/>
      <c r="J45" s="6"/>
      <c r="K45" s="3"/>
    </row>
    <row r="46" spans="4:11" ht="15">
      <c r="D46" s="9"/>
      <c r="E46" s="4"/>
      <c r="J46" s="6"/>
      <c r="K46" s="3"/>
    </row>
    <row r="47" spans="4:11" ht="15">
      <c r="D47" s="9"/>
      <c r="E47" s="4"/>
      <c r="J47" s="6"/>
      <c r="K47" s="3"/>
    </row>
    <row r="48" spans="4:5" ht="15">
      <c r="D48" s="8"/>
      <c r="E48" s="5"/>
    </row>
    <row r="49" spans="10:11" ht="15">
      <c r="J49" s="6"/>
      <c r="K49" s="3"/>
    </row>
    <row r="50" spans="10:11" ht="15">
      <c r="J50" s="6"/>
      <c r="K50" s="3"/>
    </row>
    <row r="51" spans="10:11" ht="15">
      <c r="J51" s="6"/>
      <c r="K51" s="3"/>
    </row>
    <row r="52" spans="10:11" ht="15">
      <c r="J52" s="6"/>
      <c r="K52" s="3"/>
    </row>
    <row r="53" spans="10:11" ht="15">
      <c r="J53" s="6"/>
      <c r="K53" s="3"/>
    </row>
    <row r="54" spans="10:11" ht="15">
      <c r="J54" s="6"/>
      <c r="K54" s="3"/>
    </row>
    <row r="55" spans="10:11" ht="15">
      <c r="J55" s="6"/>
      <c r="K55" s="3"/>
    </row>
    <row r="56" spans="10:11" ht="15">
      <c r="J56" s="6"/>
      <c r="K56" s="3"/>
    </row>
    <row r="57" spans="10:11" ht="15">
      <c r="J57" s="6"/>
      <c r="K57" s="3"/>
    </row>
    <row r="58" spans="10:11" ht="15">
      <c r="J58" s="6"/>
      <c r="K58" s="3"/>
    </row>
    <row r="59" spans="1:11" ht="15">
      <c r="A59" s="1"/>
      <c r="B59" s="1"/>
      <c r="C59" s="1"/>
      <c r="J59" s="6"/>
      <c r="K59" s="3"/>
    </row>
    <row r="60" spans="10:11" ht="15">
      <c r="J60" s="6"/>
      <c r="K60" s="3"/>
    </row>
    <row r="61" spans="10:11" ht="15">
      <c r="J61" s="6"/>
      <c r="K61" s="3"/>
    </row>
    <row r="62" spans="10:11" ht="15">
      <c r="J62" s="6"/>
      <c r="K62" s="3"/>
    </row>
    <row r="63" spans="10:11" ht="15">
      <c r="J63" s="6"/>
      <c r="K63" s="3"/>
    </row>
    <row r="64" spans="10:11" ht="15">
      <c r="J64" s="6"/>
      <c r="K64" s="3"/>
    </row>
    <row r="65" spans="4:11" ht="15">
      <c r="D65" s="8"/>
      <c r="E65" s="5"/>
      <c r="J65" s="6"/>
      <c r="K65" s="3"/>
    </row>
    <row r="66" spans="1:15" ht="15">
      <c r="A66" s="1"/>
      <c r="B66" s="1"/>
      <c r="C66" s="1"/>
      <c r="N66" s="6"/>
      <c r="O66" s="3"/>
    </row>
    <row r="67" spans="10:11" ht="15">
      <c r="J67" s="6"/>
      <c r="K67" s="3"/>
    </row>
    <row r="68" spans="14:15" ht="15">
      <c r="N68" s="6"/>
      <c r="O68" s="3"/>
    </row>
    <row r="69" spans="10:11" ht="15">
      <c r="J69" s="6"/>
      <c r="K69" s="3"/>
    </row>
    <row r="70" spans="10:15" ht="15">
      <c r="J70" s="6"/>
      <c r="K70" s="3"/>
      <c r="N70" s="6"/>
      <c r="O70" s="3"/>
    </row>
    <row r="71" spans="10:15" ht="15">
      <c r="J71" s="6"/>
      <c r="K71" s="3"/>
      <c r="N71" s="6"/>
      <c r="O71" s="3"/>
    </row>
    <row r="72" spans="10:15" ht="15">
      <c r="J72" s="6"/>
      <c r="K72" s="3"/>
      <c r="N72" s="6"/>
      <c r="O72" s="3"/>
    </row>
    <row r="73" spans="10:15" ht="15">
      <c r="J73" s="6"/>
      <c r="K73" s="3"/>
      <c r="N73" s="6"/>
      <c r="O73" s="3"/>
    </row>
    <row r="74" spans="10:11" ht="15">
      <c r="J74" s="6"/>
      <c r="K74" s="3"/>
    </row>
    <row r="75" spans="10:15" ht="15">
      <c r="J75" s="6"/>
      <c r="K75" s="3"/>
      <c r="N75" s="6"/>
      <c r="O75" s="3"/>
    </row>
    <row r="76" spans="10:11" ht="15">
      <c r="J76" s="6"/>
      <c r="K76" s="3"/>
    </row>
    <row r="77" spans="10:15" ht="15">
      <c r="J77" s="6"/>
      <c r="K77" s="3"/>
      <c r="N77" s="6"/>
      <c r="O77" s="3"/>
    </row>
    <row r="78" spans="10:15" ht="15">
      <c r="J78" s="6"/>
      <c r="K78" s="3"/>
      <c r="N78" s="6"/>
      <c r="O78" s="3"/>
    </row>
    <row r="79" spans="10:15" ht="15">
      <c r="J79" s="6"/>
      <c r="K79" s="3"/>
      <c r="N79" s="6"/>
      <c r="O79" s="3"/>
    </row>
    <row r="80" spans="10:15" ht="15">
      <c r="J80" s="6"/>
      <c r="K80" s="3"/>
      <c r="N80" s="6"/>
      <c r="O80" s="3"/>
    </row>
    <row r="81" spans="10:11" ht="15">
      <c r="J81" s="6"/>
      <c r="K81" s="3"/>
    </row>
    <row r="82" spans="10:15" ht="15">
      <c r="J82" s="6"/>
      <c r="K82" s="3"/>
      <c r="N82" s="6"/>
      <c r="O82" s="3"/>
    </row>
    <row r="83" spans="10:15" ht="15">
      <c r="J83" s="6"/>
      <c r="K83" s="3"/>
      <c r="N83" s="6"/>
      <c r="O83" s="3"/>
    </row>
    <row r="84" spans="10:15" ht="15">
      <c r="J84" s="6"/>
      <c r="K84" s="3"/>
      <c r="N84" s="6"/>
      <c r="O84" s="3"/>
    </row>
    <row r="85" spans="10:15" ht="15">
      <c r="J85" s="6"/>
      <c r="K85" s="3"/>
      <c r="N85" s="6"/>
      <c r="O85" s="3"/>
    </row>
    <row r="86" spans="10:15" ht="15">
      <c r="J86" s="6"/>
      <c r="K86" s="3"/>
      <c r="N86" s="6"/>
      <c r="O86" s="3"/>
    </row>
    <row r="87" spans="10:15" ht="15">
      <c r="J87" s="6"/>
      <c r="K87" s="3"/>
      <c r="N87" s="6"/>
      <c r="O87" s="3"/>
    </row>
    <row r="88" spans="10:15" ht="15">
      <c r="J88" s="6"/>
      <c r="K88" s="3"/>
      <c r="N88" s="6"/>
      <c r="O88" s="3"/>
    </row>
    <row r="89" spans="10:15" ht="15">
      <c r="J89" s="6"/>
      <c r="K89" s="3"/>
      <c r="N89" s="6"/>
      <c r="O89" s="3"/>
    </row>
    <row r="90" spans="10:15" ht="15">
      <c r="J90" s="6"/>
      <c r="K90" s="3"/>
      <c r="N90" s="6"/>
      <c r="O90" s="3"/>
    </row>
    <row r="91" spans="14:15" ht="15">
      <c r="N91" s="6"/>
      <c r="O91" s="3"/>
    </row>
    <row r="92" spans="14:15" ht="15">
      <c r="N92" s="6"/>
      <c r="O92" s="3"/>
    </row>
    <row r="93" spans="14:15" ht="15">
      <c r="N93" s="6"/>
      <c r="O93" s="3"/>
    </row>
  </sheetData>
  <sheetProtection/>
  <mergeCells count="29">
    <mergeCell ref="R6:R7"/>
    <mergeCell ref="K6:K7"/>
    <mergeCell ref="C5:D5"/>
    <mergeCell ref="N6:N7"/>
    <mergeCell ref="H6:H7"/>
    <mergeCell ref="I6:I7"/>
    <mergeCell ref="J6:J7"/>
    <mergeCell ref="M6:M7"/>
    <mergeCell ref="L6:L7"/>
    <mergeCell ref="Q1:R1"/>
    <mergeCell ref="Q2:R2"/>
    <mergeCell ref="C6:C7"/>
    <mergeCell ref="D6:D7"/>
    <mergeCell ref="E6:E7"/>
    <mergeCell ref="F6:F7"/>
    <mergeCell ref="P6:P7"/>
    <mergeCell ref="Q6:Q7"/>
    <mergeCell ref="O6:O7"/>
    <mergeCell ref="G6:G7"/>
    <mergeCell ref="B5:B7"/>
    <mergeCell ref="A1:P2"/>
    <mergeCell ref="O5:P5"/>
    <mergeCell ref="Q5:R5"/>
    <mergeCell ref="E5:F5"/>
    <mergeCell ref="G5:H5"/>
    <mergeCell ref="I5:J5"/>
    <mergeCell ref="K5:L5"/>
    <mergeCell ref="M5:N5"/>
    <mergeCell ref="A5:A7"/>
  </mergeCells>
  <printOptions/>
  <pageMargins left="0.7" right="0.7" top="0.75" bottom="0.75" header="0.3" footer="0.3"/>
  <pageSetup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7" max="7" width="10.421875" style="0" customWidth="1"/>
    <col min="8" max="8" width="12.28125" style="3" customWidth="1"/>
  </cols>
  <sheetData>
    <row r="1" spans="1:10" ht="15">
      <c r="A1" s="73" t="s">
        <v>69</v>
      </c>
      <c r="B1" s="73"/>
      <c r="C1" s="73"/>
      <c r="D1" s="73"/>
      <c r="E1" s="73"/>
      <c r="F1" s="73"/>
      <c r="G1" s="74" t="s">
        <v>83</v>
      </c>
      <c r="H1" s="74"/>
      <c r="I1" s="12"/>
      <c r="J1" s="12"/>
    </row>
    <row r="2" spans="1:10" ht="15">
      <c r="A2" s="73"/>
      <c r="B2" s="73"/>
      <c r="C2" s="73"/>
      <c r="D2" s="73"/>
      <c r="E2" s="73"/>
      <c r="F2" s="73"/>
      <c r="G2" s="74" t="s">
        <v>84</v>
      </c>
      <c r="H2" s="74"/>
      <c r="I2" s="12"/>
      <c r="J2" s="12"/>
    </row>
    <row r="3" spans="9:10" ht="15">
      <c r="I3" s="12"/>
      <c r="J3" s="12"/>
    </row>
    <row r="4" spans="8:10" ht="15">
      <c r="H4" s="41" t="s">
        <v>95</v>
      </c>
      <c r="I4" s="12"/>
      <c r="J4" s="12"/>
    </row>
    <row r="5" spans="1:10" ht="15">
      <c r="A5" t="s">
        <v>51</v>
      </c>
      <c r="I5" s="12"/>
      <c r="J5" s="12"/>
    </row>
    <row r="6" spans="2:10" ht="15">
      <c r="B6" s="5" t="s">
        <v>27</v>
      </c>
      <c r="I6" s="12"/>
      <c r="J6" s="12"/>
    </row>
    <row r="7" spans="2:10" ht="15">
      <c r="B7" t="s">
        <v>52</v>
      </c>
      <c r="H7" s="3">
        <v>3500000</v>
      </c>
      <c r="I7" s="12"/>
      <c r="J7" s="12"/>
    </row>
    <row r="8" spans="2:10" ht="15">
      <c r="B8" t="s">
        <v>53</v>
      </c>
      <c r="H8" s="3">
        <v>100000</v>
      </c>
      <c r="I8" s="12"/>
      <c r="J8" s="12"/>
    </row>
    <row r="9" spans="9:10" ht="15">
      <c r="I9" s="12"/>
      <c r="J9" s="12"/>
    </row>
    <row r="10" spans="1:10" ht="15">
      <c r="A10" t="s">
        <v>54</v>
      </c>
      <c r="I10" s="12"/>
      <c r="J10" s="12"/>
    </row>
    <row r="11" spans="2:10" ht="15">
      <c r="B11" s="5" t="s">
        <v>27</v>
      </c>
      <c r="I11" s="12"/>
      <c r="J11" s="12"/>
    </row>
    <row r="12" spans="2:10" ht="15">
      <c r="B12" t="s">
        <v>55</v>
      </c>
      <c r="H12" s="3">
        <v>100000</v>
      </c>
      <c r="I12" s="12"/>
      <c r="J12" s="12"/>
    </row>
    <row r="13" spans="2:10" ht="15">
      <c r="B13" t="s">
        <v>110</v>
      </c>
      <c r="H13" s="3">
        <v>6000</v>
      </c>
      <c r="I13" s="12"/>
      <c r="J13" s="12"/>
    </row>
    <row r="14" spans="9:10" ht="15">
      <c r="I14" s="12"/>
      <c r="J14" s="12"/>
    </row>
    <row r="15" spans="1:10" ht="15">
      <c r="A15" t="s">
        <v>56</v>
      </c>
      <c r="I15" s="12"/>
      <c r="J15" s="12"/>
    </row>
    <row r="16" spans="2:10" ht="15">
      <c r="B16" s="5" t="s">
        <v>27</v>
      </c>
      <c r="I16" s="12"/>
      <c r="J16" s="12"/>
    </row>
    <row r="17" spans="2:13" ht="15">
      <c r="B17" t="s">
        <v>59</v>
      </c>
      <c r="H17" s="33">
        <v>350000</v>
      </c>
      <c r="I17" s="12"/>
      <c r="J17" s="12"/>
      <c r="K17" s="12"/>
      <c r="L17" s="12"/>
      <c r="M17" s="12"/>
    </row>
    <row r="18" spans="9:10" ht="15">
      <c r="I18" s="12"/>
      <c r="J18" s="12"/>
    </row>
    <row r="19" spans="1:10" ht="15">
      <c r="A19" t="s">
        <v>57</v>
      </c>
      <c r="I19" s="12"/>
      <c r="J19" s="12"/>
    </row>
    <row r="20" spans="2:10" ht="15">
      <c r="B20" s="5" t="s">
        <v>19</v>
      </c>
      <c r="H20" s="33"/>
      <c r="I20" s="12"/>
      <c r="J20" s="12"/>
    </row>
    <row r="21" spans="2:10" ht="15">
      <c r="B21" t="s">
        <v>74</v>
      </c>
      <c r="H21" s="33">
        <v>5187684</v>
      </c>
      <c r="I21" s="12"/>
      <c r="J21" s="12"/>
    </row>
    <row r="22" spans="8:10" ht="15">
      <c r="H22" s="33"/>
      <c r="I22" s="12"/>
      <c r="J22" s="12"/>
    </row>
    <row r="23" spans="2:10" ht="15">
      <c r="B23" s="5" t="s">
        <v>27</v>
      </c>
      <c r="H23" s="33"/>
      <c r="I23" s="12"/>
      <c r="J23" s="12"/>
    </row>
    <row r="24" spans="2:10" ht="15">
      <c r="B24" t="s">
        <v>58</v>
      </c>
      <c r="H24" s="33">
        <f>H21</f>
        <v>5187684</v>
      </c>
      <c r="I24" s="12"/>
      <c r="J24" s="12"/>
    </row>
    <row r="25" spans="8:10" ht="15">
      <c r="H25" s="33"/>
      <c r="I25" s="12"/>
      <c r="J25" s="12"/>
    </row>
    <row r="26" spans="9:10" ht="15">
      <c r="I26" s="12"/>
      <c r="J26" s="12"/>
    </row>
    <row r="27" spans="9:10" ht="15">
      <c r="I27" s="12"/>
      <c r="J27" s="12"/>
    </row>
  </sheetData>
  <sheetProtection/>
  <mergeCells count="3">
    <mergeCell ref="A1:F2"/>
    <mergeCell ref="G1:H1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view="pageBreakPreview" zoomScale="90" zoomScaleSheetLayoutView="90" zoomScalePageLayoutView="0" workbookViewId="0" topLeftCell="A1">
      <selection activeCell="F13" sqref="F13"/>
    </sheetView>
  </sheetViews>
  <sheetFormatPr defaultColWidth="9.140625" defaultRowHeight="15"/>
  <cols>
    <col min="1" max="1" width="12.8515625" style="0" customWidth="1"/>
    <col min="6" max="6" width="14.8515625" style="0" customWidth="1"/>
    <col min="7" max="7" width="13.8515625" style="0" customWidth="1"/>
    <col min="9" max="9" width="12.00390625" style="0" bestFit="1" customWidth="1"/>
    <col min="11" max="11" width="9.421875" style="0" customWidth="1"/>
  </cols>
  <sheetData>
    <row r="1" spans="1:7" ht="15">
      <c r="A1" s="38" t="s">
        <v>70</v>
      </c>
      <c r="B1" s="38"/>
      <c r="C1" s="38"/>
      <c r="D1" s="38"/>
      <c r="E1" s="38"/>
      <c r="F1" s="40"/>
      <c r="G1" s="40" t="s">
        <v>85</v>
      </c>
    </row>
    <row r="2" spans="1:7" ht="15">
      <c r="A2" s="38"/>
      <c r="B2" s="38"/>
      <c r="C2" s="38"/>
      <c r="D2" s="38"/>
      <c r="E2" s="38"/>
      <c r="F2" s="75" t="s">
        <v>84</v>
      </c>
      <c r="G2" s="75"/>
    </row>
    <row r="3" spans="1:5" ht="15">
      <c r="A3" s="1" t="s">
        <v>26</v>
      </c>
      <c r="B3" s="8" t="s">
        <v>19</v>
      </c>
      <c r="E3" s="3"/>
    </row>
    <row r="4" spans="1:7" ht="15">
      <c r="A4" s="1" t="s">
        <v>13</v>
      </c>
      <c r="B4" t="s">
        <v>75</v>
      </c>
      <c r="E4" s="3"/>
      <c r="G4" s="33">
        <v>117733485</v>
      </c>
    </row>
    <row r="5" spans="1:7" ht="15">
      <c r="A5" s="1"/>
      <c r="B5" s="12" t="s">
        <v>76</v>
      </c>
      <c r="E5" s="3"/>
      <c r="G5" s="33">
        <v>519000</v>
      </c>
    </row>
    <row r="6" spans="1:7" ht="15">
      <c r="A6" s="1"/>
      <c r="B6" s="12" t="s">
        <v>80</v>
      </c>
      <c r="E6" s="3"/>
      <c r="G6" s="33">
        <f>SUM(G4:G5)</f>
        <v>118252485</v>
      </c>
    </row>
    <row r="7" spans="1:7" ht="15">
      <c r="A7" s="1"/>
      <c r="B7" s="12"/>
      <c r="E7" s="3"/>
      <c r="G7" s="12"/>
    </row>
    <row r="8" spans="2:10" ht="15">
      <c r="B8" t="s">
        <v>123</v>
      </c>
      <c r="G8" s="33">
        <f>4032263+7896450</f>
        <v>11928713</v>
      </c>
      <c r="H8" s="12"/>
      <c r="I8" s="12"/>
      <c r="J8" s="12"/>
    </row>
    <row r="9" spans="1:7" ht="15">
      <c r="A9" s="2"/>
      <c r="B9" t="s">
        <v>96</v>
      </c>
      <c r="E9" s="3"/>
      <c r="G9" s="33">
        <v>3188100</v>
      </c>
    </row>
    <row r="10" spans="1:7" ht="15">
      <c r="A10" s="2"/>
      <c r="B10" t="s">
        <v>97</v>
      </c>
      <c r="E10" s="3"/>
      <c r="G10" s="33">
        <v>25169936</v>
      </c>
    </row>
    <row r="11" spans="1:7" ht="15">
      <c r="A11" s="2"/>
      <c r="B11" t="s">
        <v>98</v>
      </c>
      <c r="E11" s="3"/>
      <c r="G11" s="33">
        <v>21320810</v>
      </c>
    </row>
    <row r="12" spans="1:7" ht="15">
      <c r="A12" s="2"/>
      <c r="B12" t="s">
        <v>20</v>
      </c>
      <c r="E12" s="3"/>
      <c r="G12" s="33">
        <f>SUM(G8:G11)</f>
        <v>61607559</v>
      </c>
    </row>
    <row r="13" spans="1:7" ht="15">
      <c r="A13" s="2"/>
      <c r="E13" s="3"/>
      <c r="G13" s="12"/>
    </row>
    <row r="14" spans="1:7" ht="15">
      <c r="A14" s="2"/>
      <c r="B14" t="s">
        <v>89</v>
      </c>
      <c r="E14" s="3"/>
      <c r="G14" s="33">
        <v>15113400</v>
      </c>
    </row>
    <row r="15" spans="1:9" ht="15">
      <c r="A15" s="2"/>
      <c r="B15" t="s">
        <v>90</v>
      </c>
      <c r="E15" s="3"/>
      <c r="G15" s="33">
        <f>SUM(G14:G14)</f>
        <v>15113400</v>
      </c>
      <c r="I15" s="3"/>
    </row>
    <row r="16" spans="1:7" ht="15">
      <c r="A16" s="2"/>
      <c r="E16" s="3"/>
      <c r="G16" s="12"/>
    </row>
    <row r="17" spans="1:7" ht="15">
      <c r="A17" s="2"/>
      <c r="B17" t="s">
        <v>46</v>
      </c>
      <c r="E17" s="3"/>
      <c r="G17" s="33">
        <f>1550000*1.27</f>
        <v>1968500</v>
      </c>
    </row>
    <row r="18" spans="1:7" ht="15">
      <c r="A18" s="2"/>
      <c r="G18" s="12"/>
    </row>
    <row r="19" spans="1:13" ht="15">
      <c r="A19" s="2"/>
      <c r="B19" s="8" t="s">
        <v>27</v>
      </c>
      <c r="C19" s="7"/>
      <c r="D19" s="7"/>
      <c r="E19" s="7"/>
      <c r="F19" s="7"/>
      <c r="G19" s="6"/>
      <c r="H19" s="7"/>
      <c r="I19" s="7"/>
      <c r="J19" s="7"/>
      <c r="K19" s="7"/>
      <c r="L19" s="7"/>
      <c r="M19" s="7"/>
    </row>
    <row r="20" spans="2:7" ht="15">
      <c r="B20" t="s">
        <v>47</v>
      </c>
      <c r="G20" s="3">
        <v>15000</v>
      </c>
    </row>
    <row r="21" spans="2:7" ht="15">
      <c r="B21" t="s">
        <v>99</v>
      </c>
      <c r="G21" s="33">
        <v>50000</v>
      </c>
    </row>
    <row r="22" spans="2:9" ht="15">
      <c r="B22" t="s">
        <v>73</v>
      </c>
      <c r="G22" s="3">
        <f>SUM(G20:G21)</f>
        <v>65000</v>
      </c>
      <c r="I22" s="3"/>
    </row>
    <row r="23" ht="15">
      <c r="G23" s="3"/>
    </row>
    <row r="24" spans="2:7" ht="15">
      <c r="B24" t="s">
        <v>48</v>
      </c>
      <c r="G24" s="33">
        <f>++G17</f>
        <v>1968500</v>
      </c>
    </row>
    <row r="25" ht="15">
      <c r="G25" s="3"/>
    </row>
    <row r="26" spans="2:7" ht="15">
      <c r="B26" t="s">
        <v>49</v>
      </c>
      <c r="F26" t="s">
        <v>100</v>
      </c>
      <c r="G26" s="33">
        <f>12*6000</f>
        <v>72000</v>
      </c>
    </row>
    <row r="27" spans="1:7" ht="15">
      <c r="A27" s="12"/>
      <c r="B27" t="s">
        <v>101</v>
      </c>
      <c r="G27" s="33">
        <f>2*20028</f>
        <v>40056</v>
      </c>
    </row>
    <row r="28" spans="2:7" ht="15">
      <c r="B28" t="s">
        <v>21</v>
      </c>
      <c r="G28" s="33">
        <f>SUM(G26:G27)</f>
        <v>112056</v>
      </c>
    </row>
    <row r="29" ht="15">
      <c r="G29" s="3"/>
    </row>
    <row r="30" spans="2:7" ht="15">
      <c r="B30" t="s">
        <v>102</v>
      </c>
      <c r="F30" t="s">
        <v>103</v>
      </c>
      <c r="G30" s="3">
        <f>4*101600</f>
        <v>406400</v>
      </c>
    </row>
    <row r="31" spans="2:7" ht="15">
      <c r="B31" t="s">
        <v>50</v>
      </c>
      <c r="G31" s="3">
        <f>SUM(G30:G30)</f>
        <v>406400</v>
      </c>
    </row>
    <row r="32" ht="15">
      <c r="G32" s="3"/>
    </row>
    <row r="33" spans="2:7" ht="15">
      <c r="B33" s="43" t="s">
        <v>112</v>
      </c>
      <c r="G33" s="3">
        <v>10000</v>
      </c>
    </row>
    <row r="34" spans="2:7" ht="15">
      <c r="B34" t="s">
        <v>111</v>
      </c>
      <c r="G34" s="3">
        <f>G33</f>
        <v>10000</v>
      </c>
    </row>
    <row r="35" ht="15">
      <c r="G35" s="3"/>
    </row>
    <row r="36" spans="2:7" ht="15">
      <c r="B36" t="s">
        <v>60</v>
      </c>
      <c r="G36" s="33">
        <f>ROUND((+G20+G21+G26+G27+G30)*0.27,0)</f>
        <v>157533</v>
      </c>
    </row>
    <row r="37" ht="15">
      <c r="G37" s="3"/>
    </row>
    <row r="38" ht="15">
      <c r="G38" s="3"/>
    </row>
    <row r="39" ht="15">
      <c r="G39" s="3"/>
    </row>
    <row r="40" ht="15">
      <c r="G40" s="3"/>
    </row>
    <row r="41" ht="15">
      <c r="G41" s="3"/>
    </row>
    <row r="42" ht="15">
      <c r="G42" s="3"/>
    </row>
    <row r="43" ht="15">
      <c r="G43" s="3"/>
    </row>
    <row r="44" ht="15">
      <c r="G44" s="3"/>
    </row>
    <row r="45" ht="15">
      <c r="G45" s="3"/>
    </row>
    <row r="46" ht="15">
      <c r="G46" s="3"/>
    </row>
    <row r="47" ht="15">
      <c r="G47" s="3"/>
    </row>
    <row r="48" ht="15">
      <c r="G48" s="3"/>
    </row>
    <row r="49" ht="15">
      <c r="G49" s="3"/>
    </row>
    <row r="50" ht="15">
      <c r="G50" s="3"/>
    </row>
    <row r="51" ht="15">
      <c r="G51" s="3"/>
    </row>
    <row r="52" ht="15">
      <c r="G52" s="3"/>
    </row>
    <row r="53" ht="15">
      <c r="G53" s="3"/>
    </row>
    <row r="54" ht="15">
      <c r="G54" s="3"/>
    </row>
    <row r="55" ht="15">
      <c r="G55" s="3"/>
    </row>
    <row r="56" ht="15">
      <c r="G56" s="3"/>
    </row>
    <row r="57" ht="15">
      <c r="G57" s="3"/>
    </row>
    <row r="58" ht="15">
      <c r="G58" s="3"/>
    </row>
    <row r="59" ht="15">
      <c r="G59" s="3"/>
    </row>
    <row r="60" ht="15">
      <c r="G60" s="3"/>
    </row>
    <row r="61" ht="15">
      <c r="G61" s="3"/>
    </row>
    <row r="62" ht="15">
      <c r="G62" s="3"/>
    </row>
    <row r="63" ht="15">
      <c r="G63" s="3"/>
    </row>
    <row r="64" ht="15">
      <c r="G64" s="3"/>
    </row>
    <row r="65" ht="15">
      <c r="G65" s="3"/>
    </row>
    <row r="66" ht="15">
      <c r="G66" s="3"/>
    </row>
    <row r="67" ht="15">
      <c r="G67" s="3"/>
    </row>
    <row r="68" ht="15">
      <c r="G68" s="3"/>
    </row>
    <row r="69" ht="15">
      <c r="G69" s="3"/>
    </row>
    <row r="70" ht="15">
      <c r="G70" s="3"/>
    </row>
    <row r="71" ht="15">
      <c r="G71" s="3"/>
    </row>
    <row r="72" ht="15">
      <c r="G72" s="3"/>
    </row>
    <row r="73" ht="15">
      <c r="G73" s="3"/>
    </row>
    <row r="74" ht="15">
      <c r="G74" s="3"/>
    </row>
    <row r="75" ht="15">
      <c r="G75" s="3"/>
    </row>
    <row r="76" ht="15">
      <c r="G76" s="3"/>
    </row>
    <row r="77" ht="15">
      <c r="G77" s="3"/>
    </row>
    <row r="78" ht="15">
      <c r="G78" s="3"/>
    </row>
    <row r="79" ht="15">
      <c r="G79" s="3"/>
    </row>
    <row r="80" ht="15">
      <c r="G80" s="3"/>
    </row>
    <row r="81" ht="15">
      <c r="G81" s="3"/>
    </row>
    <row r="82" ht="15">
      <c r="G82" s="3"/>
    </row>
    <row r="83" ht="15">
      <c r="G83" s="3"/>
    </row>
    <row r="84" ht="15">
      <c r="G84" s="3"/>
    </row>
    <row r="85" ht="15">
      <c r="G85" s="3"/>
    </row>
    <row r="86" ht="15">
      <c r="G86" s="3"/>
    </row>
    <row r="87" ht="15">
      <c r="G87" s="3"/>
    </row>
    <row r="88" ht="15">
      <c r="G88" s="3"/>
    </row>
    <row r="89" ht="15">
      <c r="G89" s="3"/>
    </row>
    <row r="90" ht="15">
      <c r="G90" s="3"/>
    </row>
    <row r="91" ht="15">
      <c r="G91" s="3"/>
    </row>
    <row r="92" ht="15">
      <c r="G92" s="3"/>
    </row>
    <row r="93" ht="15">
      <c r="G93" s="3"/>
    </row>
    <row r="94" ht="15">
      <c r="G94" s="3"/>
    </row>
    <row r="95" ht="15">
      <c r="G95" s="3"/>
    </row>
    <row r="96" ht="15">
      <c r="G96" s="3"/>
    </row>
    <row r="97" ht="15">
      <c r="G97" s="3"/>
    </row>
    <row r="98" ht="15">
      <c r="G98" s="3"/>
    </row>
    <row r="99" ht="15">
      <c r="G99" s="3"/>
    </row>
    <row r="100" ht="15">
      <c r="G100" s="3"/>
    </row>
    <row r="101" ht="15">
      <c r="G101" s="3"/>
    </row>
    <row r="102" ht="15">
      <c r="G102" s="3"/>
    </row>
    <row r="103" ht="15">
      <c r="G103" s="3"/>
    </row>
    <row r="104" ht="15">
      <c r="G104" s="3"/>
    </row>
    <row r="105" ht="15">
      <c r="G105" s="3"/>
    </row>
    <row r="106" ht="15">
      <c r="G106" s="3"/>
    </row>
    <row r="107" ht="15">
      <c r="G107" s="3"/>
    </row>
    <row r="108" ht="15">
      <c r="G108" s="3"/>
    </row>
    <row r="109" ht="15">
      <c r="G109" s="3"/>
    </row>
    <row r="110" ht="15">
      <c r="G110" s="3"/>
    </row>
    <row r="111" ht="15">
      <c r="G111" s="3"/>
    </row>
    <row r="112" ht="15">
      <c r="G112" s="3"/>
    </row>
    <row r="113" ht="15">
      <c r="G113" s="3"/>
    </row>
    <row r="114" ht="15">
      <c r="G114" s="3"/>
    </row>
    <row r="115" ht="15">
      <c r="G115" s="3"/>
    </row>
    <row r="116" ht="15">
      <c r="G116" s="3"/>
    </row>
    <row r="117" ht="15">
      <c r="G117" s="3"/>
    </row>
    <row r="118" ht="15">
      <c r="G118" s="3"/>
    </row>
    <row r="119" ht="15">
      <c r="G119" s="3"/>
    </row>
    <row r="120" ht="15">
      <c r="G120" s="3"/>
    </row>
    <row r="121" ht="15">
      <c r="G121" s="3"/>
    </row>
    <row r="122" ht="15">
      <c r="G122" s="3"/>
    </row>
    <row r="123" ht="15">
      <c r="G123" s="3"/>
    </row>
    <row r="124" ht="15">
      <c r="G124" s="3"/>
    </row>
    <row r="125" ht="15">
      <c r="G125" s="3"/>
    </row>
    <row r="126" ht="15">
      <c r="G126" s="3"/>
    </row>
    <row r="127" ht="15">
      <c r="G127" s="3"/>
    </row>
    <row r="128" ht="15">
      <c r="G128" s="3"/>
    </row>
    <row r="129" ht="15">
      <c r="G129" s="3"/>
    </row>
    <row r="130" ht="15">
      <c r="G130" s="3"/>
    </row>
    <row r="131" ht="15">
      <c r="G131" s="3"/>
    </row>
    <row r="132" ht="15">
      <c r="G132" s="3"/>
    </row>
    <row r="133" ht="15">
      <c r="G133" s="3"/>
    </row>
    <row r="134" ht="15">
      <c r="G134" s="3"/>
    </row>
    <row r="135" ht="15">
      <c r="G135" s="3"/>
    </row>
    <row r="136" ht="15">
      <c r="G136" s="3"/>
    </row>
    <row r="137" ht="15">
      <c r="G137" s="3"/>
    </row>
    <row r="138" ht="15">
      <c r="G138" s="3"/>
    </row>
    <row r="139" ht="15">
      <c r="G139" s="3"/>
    </row>
    <row r="140" ht="15">
      <c r="G140" s="3"/>
    </row>
    <row r="141" ht="15">
      <c r="G141" s="3"/>
    </row>
    <row r="142" ht="15">
      <c r="G142" s="3"/>
    </row>
    <row r="143" ht="15"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  <row r="161" ht="15">
      <c r="G161" s="3"/>
    </row>
    <row r="162" ht="15">
      <c r="G162" s="3"/>
    </row>
    <row r="163" ht="15">
      <c r="G163" s="3"/>
    </row>
    <row r="164" ht="15">
      <c r="G164" s="3"/>
    </row>
    <row r="165" ht="15">
      <c r="G165" s="3"/>
    </row>
    <row r="166" ht="15">
      <c r="G166" s="3"/>
    </row>
    <row r="167" ht="15">
      <c r="G167" s="3"/>
    </row>
    <row r="168" ht="15">
      <c r="G168" s="3"/>
    </row>
    <row r="169" ht="15">
      <c r="G169" s="3"/>
    </row>
    <row r="170" ht="15">
      <c r="G170" s="3"/>
    </row>
    <row r="171" ht="15">
      <c r="G171" s="3"/>
    </row>
    <row r="172" ht="15">
      <c r="G172" s="3"/>
    </row>
    <row r="173" ht="15">
      <c r="G173" s="3"/>
    </row>
    <row r="174" ht="15">
      <c r="G174" s="3"/>
    </row>
    <row r="175" ht="15">
      <c r="G175" s="3"/>
    </row>
    <row r="176" ht="15">
      <c r="G176" s="3"/>
    </row>
    <row r="177" ht="15">
      <c r="G177" s="3"/>
    </row>
    <row r="178" ht="15">
      <c r="G178" s="3"/>
    </row>
    <row r="179" ht="15">
      <c r="G179" s="3"/>
    </row>
    <row r="180" ht="15">
      <c r="G180" s="3"/>
    </row>
    <row r="181" ht="15">
      <c r="G181" s="3"/>
    </row>
    <row r="182" ht="15">
      <c r="G182" s="3"/>
    </row>
    <row r="183" ht="15">
      <c r="G183" s="3"/>
    </row>
    <row r="184" ht="15">
      <c r="G184" s="3"/>
    </row>
    <row r="185" ht="15">
      <c r="G185" s="3"/>
    </row>
    <row r="186" ht="15">
      <c r="G186" s="3"/>
    </row>
    <row r="187" ht="15">
      <c r="G187" s="3"/>
    </row>
    <row r="188" ht="15">
      <c r="G188" s="3"/>
    </row>
    <row r="189" ht="15">
      <c r="G189" s="3"/>
    </row>
    <row r="190" ht="15">
      <c r="G190" s="3"/>
    </row>
    <row r="191" ht="15">
      <c r="G191" s="3"/>
    </row>
    <row r="192" ht="15">
      <c r="G192" s="3"/>
    </row>
    <row r="193" ht="15">
      <c r="G193" s="3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3.7109375" style="0" customWidth="1"/>
    <col min="3" max="3" width="10.57421875" style="0" customWidth="1"/>
    <col min="4" max="4" width="13.421875" style="0" customWidth="1"/>
    <col min="5" max="5" width="13.28125" style="0" customWidth="1"/>
    <col min="6" max="6" width="10.00390625" style="0" bestFit="1" customWidth="1"/>
  </cols>
  <sheetData>
    <row r="1" spans="1:5" ht="15" customHeight="1">
      <c r="A1" s="77" t="s">
        <v>71</v>
      </c>
      <c r="B1" s="77"/>
      <c r="C1" s="77"/>
      <c r="D1" s="39"/>
      <c r="E1" s="40" t="s">
        <v>86</v>
      </c>
    </row>
    <row r="2" spans="1:5" ht="15">
      <c r="A2" s="77"/>
      <c r="B2" s="77"/>
      <c r="C2" s="77"/>
      <c r="D2" s="39"/>
      <c r="E2" s="76" t="s">
        <v>84</v>
      </c>
    </row>
    <row r="3" spans="1:5" ht="15">
      <c r="A3" s="77"/>
      <c r="B3" s="77"/>
      <c r="C3" s="77"/>
      <c r="E3" s="76"/>
    </row>
    <row r="5" spans="1:5" ht="15">
      <c r="A5" s="2" t="s">
        <v>22</v>
      </c>
      <c r="E5" s="3"/>
    </row>
    <row r="6" spans="1:5" ht="15">
      <c r="A6" s="1" t="s">
        <v>14</v>
      </c>
      <c r="B6" s="12" t="s">
        <v>23</v>
      </c>
      <c r="C6" s="12"/>
      <c r="D6" s="12"/>
      <c r="E6" s="33">
        <v>117733495</v>
      </c>
    </row>
    <row r="7" spans="1:5" ht="15">
      <c r="A7" s="2"/>
      <c r="B7" t="s">
        <v>24</v>
      </c>
      <c r="E7" s="3">
        <f>21320810+25169936</f>
        <v>46490746</v>
      </c>
    </row>
    <row r="8" spans="1:5" ht="15">
      <c r="A8" s="2"/>
      <c r="B8" t="s">
        <v>109</v>
      </c>
      <c r="E8" s="32">
        <v>4028300</v>
      </c>
    </row>
    <row r="9" spans="1:5" ht="15">
      <c r="A9" s="2"/>
      <c r="B9" t="s">
        <v>25</v>
      </c>
      <c r="E9" s="3">
        <f>SUM(E6:E8)</f>
        <v>168252541</v>
      </c>
    </row>
    <row r="11" spans="1:5" ht="15">
      <c r="A11" s="2" t="s">
        <v>42</v>
      </c>
      <c r="E11" s="3"/>
    </row>
    <row r="12" spans="2:5" ht="15">
      <c r="B12" t="s">
        <v>43</v>
      </c>
      <c r="E12" s="3">
        <f>+'2016.évi ktg.v. összesítés PTAT'!R19</f>
        <v>287685305.64252985</v>
      </c>
    </row>
    <row r="13" spans="2:5" ht="15">
      <c r="B13" t="s">
        <v>44</v>
      </c>
      <c r="E13" s="3">
        <f>'2016.évi ktg.v. összesítés PTAT'!R21+'2016.évi ktg.v. összesítés PTAT'!R22+'2016.évi ktg.v. összesítés PTAT'!R31+'2016.évi ktg.v. összesítés PTAT'!R35</f>
        <v>205980842</v>
      </c>
    </row>
    <row r="14" spans="2:5" ht="15">
      <c r="B14" t="s">
        <v>45</v>
      </c>
      <c r="E14" s="3">
        <f>+E12-E13</f>
        <v>81704463.64252985</v>
      </c>
    </row>
  </sheetData>
  <sheetProtection/>
  <mergeCells count="2">
    <mergeCell ref="E2:E3"/>
    <mergeCell ref="A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140625" style="0" customWidth="1"/>
    <col min="4" max="4" width="30.140625" style="0" customWidth="1"/>
    <col min="5" max="5" width="15.7109375" style="0" customWidth="1"/>
    <col min="6" max="6" width="12.140625" style="0" customWidth="1"/>
  </cols>
  <sheetData>
    <row r="1" spans="1:7" ht="15">
      <c r="A1" s="77" t="s">
        <v>72</v>
      </c>
      <c r="B1" s="77"/>
      <c r="C1" s="77"/>
      <c r="D1" s="77"/>
      <c r="E1" s="40" t="s">
        <v>87</v>
      </c>
      <c r="F1" s="38"/>
      <c r="G1" s="38"/>
    </row>
    <row r="2" spans="1:7" ht="15">
      <c r="A2" s="77"/>
      <c r="B2" s="77"/>
      <c r="C2" s="77"/>
      <c r="D2" s="77"/>
      <c r="E2" s="78" t="s">
        <v>88</v>
      </c>
      <c r="F2" s="38"/>
      <c r="G2" s="38"/>
    </row>
    <row r="3" spans="1:5" ht="15">
      <c r="A3" s="77"/>
      <c r="B3" s="77"/>
      <c r="C3" s="77"/>
      <c r="D3" s="77"/>
      <c r="E3" s="78"/>
    </row>
    <row r="5" spans="1:6" ht="15">
      <c r="A5" t="s">
        <v>16</v>
      </c>
      <c r="B5" s="5" t="s">
        <v>19</v>
      </c>
      <c r="F5" s="12"/>
    </row>
    <row r="6" spans="1:6" ht="15">
      <c r="A6" s="1" t="s">
        <v>15</v>
      </c>
      <c r="B6" t="s">
        <v>113</v>
      </c>
      <c r="E6" s="33">
        <v>516270.642529809</v>
      </c>
      <c r="F6" s="12"/>
    </row>
    <row r="7" spans="1:6" ht="15">
      <c r="A7" s="2"/>
      <c r="B7" t="s">
        <v>114</v>
      </c>
      <c r="E7" s="33">
        <v>25765128</v>
      </c>
      <c r="F7" s="12"/>
    </row>
    <row r="8" spans="1:5" ht="15">
      <c r="A8" s="2"/>
      <c r="B8" s="4" t="s">
        <v>20</v>
      </c>
      <c r="E8" s="3">
        <f>SUM(E6:E7)</f>
        <v>26281398.642529808</v>
      </c>
    </row>
    <row r="9" spans="1:5" ht="15">
      <c r="A9" s="2"/>
      <c r="B9" s="4"/>
      <c r="E9" s="3"/>
    </row>
    <row r="10" spans="1:10" ht="15">
      <c r="A10" s="2"/>
      <c r="B10" s="5" t="s">
        <v>27</v>
      </c>
      <c r="J10" s="12"/>
    </row>
    <row r="11" spans="1:5" ht="15">
      <c r="A11" s="2"/>
      <c r="B11" t="s">
        <v>104</v>
      </c>
      <c r="E11" s="33">
        <v>1690625</v>
      </c>
    </row>
    <row r="12" spans="1:6" ht="15.75">
      <c r="A12" s="2"/>
      <c r="B12" t="s">
        <v>105</v>
      </c>
      <c r="E12" s="33">
        <f>ROUND(2147094*11/1.27,0)</f>
        <v>18596877</v>
      </c>
      <c r="F12" s="11"/>
    </row>
    <row r="13" spans="1:5" ht="15">
      <c r="A13" s="2"/>
      <c r="B13" t="s">
        <v>21</v>
      </c>
      <c r="E13" s="3">
        <f>SUM(E11:E12)</f>
        <v>20287502</v>
      </c>
    </row>
    <row r="14" spans="1:5" ht="15">
      <c r="A14" s="2"/>
      <c r="E14" s="3"/>
    </row>
    <row r="15" spans="1:5" ht="15">
      <c r="A15" s="2"/>
      <c r="B15" t="s">
        <v>18</v>
      </c>
      <c r="E15" s="33">
        <f>ROUND(E13*0.27,0)</f>
        <v>5477626</v>
      </c>
    </row>
    <row r="16" ht="15">
      <c r="A16" s="2"/>
    </row>
    <row r="17" spans="1:5" ht="15">
      <c r="A17" s="2"/>
      <c r="E17" s="3"/>
    </row>
    <row r="18" ht="15">
      <c r="E18" s="3"/>
    </row>
  </sheetData>
  <sheetProtection/>
  <mergeCells count="2">
    <mergeCell ref="A1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Lászlóné</dc:creator>
  <cp:keywords/>
  <dc:description/>
  <cp:lastModifiedBy>user</cp:lastModifiedBy>
  <cp:lastPrinted>2016-03-01T13:53:12Z</cp:lastPrinted>
  <dcterms:created xsi:type="dcterms:W3CDTF">2015-02-12T11:51:24Z</dcterms:created>
  <dcterms:modified xsi:type="dcterms:W3CDTF">2017-02-21T13:22:22Z</dcterms:modified>
  <cp:category/>
  <cp:version/>
  <cp:contentType/>
  <cp:contentStatus/>
</cp:coreProperties>
</file>