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720" activeTab="1"/>
  </bookViews>
  <sheets>
    <sheet name="PKSZAK költségvetés 2023" sheetId="1" r:id="rId1"/>
    <sheet name="Önkormányzati hozzájárulás 2023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2"/>
  <c r="H40"/>
  <c r="I39"/>
  <c r="H39"/>
  <c r="I38"/>
  <c r="H38"/>
  <c r="G38"/>
  <c r="F38"/>
  <c r="E38"/>
  <c r="D38"/>
  <c r="C38"/>
  <c r="I37"/>
  <c r="H37"/>
  <c r="I36"/>
  <c r="H36"/>
  <c r="G36"/>
  <c r="F36"/>
  <c r="E36"/>
  <c r="D36"/>
  <c r="C36"/>
  <c r="I35"/>
  <c r="H35"/>
  <c r="G35"/>
  <c r="F35"/>
  <c r="E35"/>
  <c r="D35"/>
  <c r="C35"/>
  <c r="I34"/>
  <c r="H34"/>
  <c r="G34"/>
  <c r="F34"/>
  <c r="E34"/>
  <c r="D34"/>
  <c r="C34"/>
  <c r="I33"/>
  <c r="H33"/>
  <c r="G33"/>
  <c r="F33"/>
  <c r="E33"/>
  <c r="D33"/>
  <c r="C33"/>
  <c r="I32"/>
  <c r="H32"/>
  <c r="G32"/>
  <c r="F32"/>
  <c r="E32"/>
  <c r="D32"/>
  <c r="C32"/>
  <c r="I31"/>
  <c r="H31"/>
  <c r="G31"/>
  <c r="F31"/>
  <c r="E31"/>
  <c r="D31"/>
  <c r="C31"/>
  <c r="I30"/>
  <c r="H30"/>
  <c r="G30"/>
  <c r="F30"/>
  <c r="E30"/>
  <c r="D30"/>
  <c r="C30"/>
  <c r="I29"/>
  <c r="H29"/>
  <c r="G29"/>
  <c r="F29"/>
  <c r="E29"/>
  <c r="D29"/>
  <c r="C29"/>
  <c r="I28"/>
  <c r="H28"/>
  <c r="G28"/>
  <c r="F28"/>
  <c r="E28"/>
  <c r="D28"/>
  <c r="C28"/>
  <c r="I27"/>
  <c r="H27"/>
  <c r="G27"/>
  <c r="F27"/>
  <c r="E27"/>
  <c r="D27"/>
  <c r="C27"/>
  <c r="I26"/>
  <c r="H26"/>
  <c r="G26"/>
  <c r="F26"/>
  <c r="E26"/>
  <c r="D26"/>
  <c r="C26"/>
  <c r="I25"/>
  <c r="H25"/>
  <c r="G25"/>
  <c r="F25"/>
  <c r="E25"/>
  <c r="D25"/>
  <c r="C25"/>
  <c r="I24"/>
  <c r="H24"/>
  <c r="I23"/>
  <c r="H23"/>
  <c r="G23"/>
  <c r="F23"/>
  <c r="E23"/>
  <c r="D23"/>
  <c r="C23"/>
  <c r="I22"/>
  <c r="G22"/>
  <c r="F22"/>
  <c r="E22"/>
  <c r="D22"/>
  <c r="C22"/>
  <c r="I21"/>
  <c r="H21"/>
  <c r="G21"/>
  <c r="F21"/>
  <c r="E21"/>
  <c r="D21"/>
  <c r="C21"/>
  <c r="I20"/>
  <c r="H20"/>
  <c r="G20"/>
  <c r="F20"/>
  <c r="E20"/>
  <c r="D20"/>
  <c r="C20"/>
  <c r="I19"/>
  <c r="G19"/>
  <c r="F19"/>
  <c r="I18"/>
  <c r="G18"/>
  <c r="F18"/>
  <c r="E18"/>
  <c r="D18"/>
  <c r="C18"/>
  <c r="I17"/>
  <c r="H17"/>
  <c r="G17"/>
  <c r="F17"/>
  <c r="E17"/>
  <c r="D17"/>
  <c r="C17"/>
  <c r="I16"/>
  <c r="H16"/>
  <c r="G16"/>
  <c r="F16"/>
  <c r="E16"/>
  <c r="D16"/>
  <c r="C16"/>
  <c r="I15"/>
  <c r="H15"/>
  <c r="G15"/>
  <c r="F15"/>
  <c r="E15"/>
  <c r="D15"/>
  <c r="C15"/>
  <c r="I14"/>
  <c r="H14"/>
  <c r="G14"/>
  <c r="F14"/>
  <c r="E14"/>
  <c r="D14"/>
  <c r="C14"/>
  <c r="I13"/>
  <c r="H13"/>
  <c r="G13"/>
  <c r="F13"/>
  <c r="E13"/>
  <c r="D13"/>
  <c r="C13"/>
  <c r="I12"/>
  <c r="H12"/>
  <c r="G12"/>
  <c r="F12"/>
  <c r="E12"/>
  <c r="D12"/>
  <c r="C12"/>
  <c r="I11"/>
  <c r="H11"/>
  <c r="G11"/>
  <c r="F11"/>
  <c r="E11"/>
  <c r="D11"/>
  <c r="C11"/>
  <c r="I10"/>
  <c r="H10"/>
  <c r="G10"/>
  <c r="F10"/>
  <c r="E10"/>
  <c r="D10"/>
  <c r="C10"/>
  <c r="I9"/>
  <c r="H9"/>
  <c r="G9"/>
  <c r="F9"/>
  <c r="E9"/>
  <c r="D9"/>
  <c r="C9"/>
  <c r="I8"/>
  <c r="H8"/>
  <c r="G8"/>
  <c r="F8"/>
  <c r="E8"/>
  <c r="D8"/>
  <c r="C8"/>
  <c r="I7"/>
  <c r="H7"/>
  <c r="G7"/>
  <c r="F7"/>
  <c r="E7"/>
  <c r="D7"/>
  <c r="C7"/>
  <c r="I6"/>
  <c r="I40" s="1"/>
  <c r="I42" s="1"/>
  <c r="H6"/>
  <c r="G6"/>
  <c r="G40" s="1"/>
  <c r="F6"/>
  <c r="F40" s="1"/>
  <c r="E6"/>
  <c r="E40" s="1"/>
  <c r="D6"/>
  <c r="D40" s="1"/>
  <c r="C6"/>
  <c r="C40" s="1"/>
  <c r="S55" i="1"/>
  <c r="R55"/>
  <c r="H55"/>
  <c r="F55"/>
  <c r="U53"/>
  <c r="T53"/>
  <c r="Q53"/>
  <c r="N53"/>
  <c r="L53"/>
  <c r="J53"/>
  <c r="I53"/>
  <c r="H53"/>
  <c r="F53"/>
  <c r="D53"/>
  <c r="W52"/>
  <c r="V52"/>
  <c r="W51"/>
  <c r="V51"/>
  <c r="W50"/>
  <c r="V50"/>
  <c r="W49"/>
  <c r="V49"/>
  <c r="V48"/>
  <c r="O48"/>
  <c r="M48"/>
  <c r="K48"/>
  <c r="G48"/>
  <c r="W48" s="1"/>
  <c r="W47"/>
  <c r="V47"/>
  <c r="V46"/>
  <c r="V45"/>
  <c r="M45"/>
  <c r="G45"/>
  <c r="W45" s="1"/>
  <c r="E45"/>
  <c r="W44"/>
  <c r="V44"/>
  <c r="O44"/>
  <c r="M44"/>
  <c r="K44"/>
  <c r="G44"/>
  <c r="E44"/>
  <c r="V43"/>
  <c r="O43"/>
  <c r="M43"/>
  <c r="K43"/>
  <c r="G43"/>
  <c r="E43"/>
  <c r="W43" s="1"/>
  <c r="W42"/>
  <c r="V42"/>
  <c r="M42"/>
  <c r="G42"/>
  <c r="E42"/>
  <c r="V41"/>
  <c r="O41"/>
  <c r="M41"/>
  <c r="K41"/>
  <c r="G41"/>
  <c r="E41"/>
  <c r="W41" s="1"/>
  <c r="W40"/>
  <c r="V40"/>
  <c r="W39"/>
  <c r="V39"/>
  <c r="V38"/>
  <c r="E38"/>
  <c r="W38" s="1"/>
  <c r="V37"/>
  <c r="O37"/>
  <c r="M37"/>
  <c r="K37"/>
  <c r="G37"/>
  <c r="E37"/>
  <c r="W37" s="1"/>
  <c r="V36"/>
  <c r="O36"/>
  <c r="M36"/>
  <c r="K36"/>
  <c r="G36"/>
  <c r="E36"/>
  <c r="W36" s="1"/>
  <c r="V35"/>
  <c r="O35"/>
  <c r="W35" s="1"/>
  <c r="M35"/>
  <c r="M46" s="1"/>
  <c r="K35"/>
  <c r="G35"/>
  <c r="E35"/>
  <c r="V34"/>
  <c r="O34"/>
  <c r="M34"/>
  <c r="K34"/>
  <c r="G34"/>
  <c r="E34"/>
  <c r="W34" s="1"/>
  <c r="V33"/>
  <c r="O33"/>
  <c r="O46" s="1"/>
  <c r="M33"/>
  <c r="K33"/>
  <c r="K46" s="1"/>
  <c r="G33"/>
  <c r="G46" s="1"/>
  <c r="E33"/>
  <c r="W33" s="1"/>
  <c r="V32"/>
  <c r="O32"/>
  <c r="O53" s="1"/>
  <c r="K32"/>
  <c r="K53" s="1"/>
  <c r="G32"/>
  <c r="W31"/>
  <c r="V31"/>
  <c r="W30"/>
  <c r="V30"/>
  <c r="V29"/>
  <c r="M29"/>
  <c r="K29"/>
  <c r="G29"/>
  <c r="E29"/>
  <c r="E32" s="1"/>
  <c r="W32" s="1"/>
  <c r="W28"/>
  <c r="V28"/>
  <c r="W27"/>
  <c r="V27"/>
  <c r="M27"/>
  <c r="V26"/>
  <c r="G26"/>
  <c r="G53" s="1"/>
  <c r="E26"/>
  <c r="W25"/>
  <c r="V25"/>
  <c r="W24"/>
  <c r="V24"/>
  <c r="W23"/>
  <c r="V23"/>
  <c r="W22"/>
  <c r="V22"/>
  <c r="W21"/>
  <c r="V21"/>
  <c r="V20"/>
  <c r="V53" s="1"/>
  <c r="M20"/>
  <c r="M32" s="1"/>
  <c r="U19"/>
  <c r="T19"/>
  <c r="S19"/>
  <c r="R19"/>
  <c r="Q19"/>
  <c r="Q55" s="1"/>
  <c r="P19"/>
  <c r="O19"/>
  <c r="N19"/>
  <c r="N55" s="1"/>
  <c r="M19"/>
  <c r="L19"/>
  <c r="L55" s="1"/>
  <c r="J19"/>
  <c r="V19" s="1"/>
  <c r="V55" s="1"/>
  <c r="I19"/>
  <c r="I55" s="1"/>
  <c r="H19"/>
  <c r="F19"/>
  <c r="D19"/>
  <c r="D55" s="1"/>
  <c r="W18"/>
  <c r="V18"/>
  <c r="S18"/>
  <c r="W17"/>
  <c r="V17"/>
  <c r="W16"/>
  <c r="V16"/>
  <c r="W15"/>
  <c r="V15"/>
  <c r="W14"/>
  <c r="V14"/>
  <c r="W13"/>
  <c r="V13"/>
  <c r="W12"/>
  <c r="V12"/>
  <c r="W11"/>
  <c r="V11"/>
  <c r="V10"/>
  <c r="V9"/>
  <c r="O9"/>
  <c r="K9"/>
  <c r="G9"/>
  <c r="E9"/>
  <c r="W9" s="1"/>
  <c r="W8"/>
  <c r="V8"/>
  <c r="W7"/>
  <c r="V7"/>
  <c r="W6"/>
  <c r="V6"/>
  <c r="E53" l="1"/>
  <c r="M55"/>
  <c r="O55"/>
  <c r="W20"/>
  <c r="J55"/>
  <c r="W29"/>
  <c r="M53"/>
  <c r="W26"/>
  <c r="E46"/>
  <c r="W46" s="1"/>
  <c r="E19"/>
  <c r="G10"/>
  <c r="K10"/>
  <c r="K19" s="1"/>
  <c r="K55" s="1"/>
  <c r="W10" l="1"/>
  <c r="E55"/>
  <c r="G19"/>
  <c r="G55" s="1"/>
  <c r="W53"/>
  <c r="W19" l="1"/>
  <c r="W55" s="1"/>
</calcChain>
</file>

<file path=xl/sharedStrings.xml><?xml version="1.0" encoding="utf-8"?>
<sst xmlns="http://schemas.openxmlformats.org/spreadsheetml/2006/main" count="186" uniqueCount="167">
  <si>
    <t xml:space="preserve">Pécs és Környéke Szociális Alapszolgáltatási és Gyermekjóléti Alapellátási Központ és Családi Bölcsőde Hálózat 2023. </t>
  </si>
  <si>
    <t>KTK/ERA</t>
  </si>
  <si>
    <t>Megnevezés 1</t>
  </si>
  <si>
    <t>011130</t>
  </si>
  <si>
    <t>018030</t>
  </si>
  <si>
    <t>041233</t>
  </si>
  <si>
    <t>Összeg</t>
  </si>
  <si>
    <t>8891021</t>
  </si>
  <si>
    <t>8899211</t>
  </si>
  <si>
    <t>8899221</t>
  </si>
  <si>
    <t>8899231</t>
  </si>
  <si>
    <t>C011130</t>
  </si>
  <si>
    <t>C018030</t>
  </si>
  <si>
    <t>C041233</t>
  </si>
  <si>
    <t>idősek nappali ellátása</t>
  </si>
  <si>
    <t>demens betegek nappali elltása</t>
  </si>
  <si>
    <t>csa.bölcs. és napk.gyerm. felügy.</t>
  </si>
  <si>
    <t>szociális étkeztetés</t>
  </si>
  <si>
    <t>házi segítségny.</t>
  </si>
  <si>
    <t>jelzőrendszeres házi segítségnyújtás</t>
  </si>
  <si>
    <t>általános igazgatás</t>
  </si>
  <si>
    <t>intézmény finanszírozás</t>
  </si>
  <si>
    <t>Hosszabb időtartamú közfoglalkoztatás</t>
  </si>
  <si>
    <t>2022.évi tény</t>
  </si>
  <si>
    <t>2023.évi előir.</t>
  </si>
  <si>
    <t>B1606</t>
  </si>
  <si>
    <t>Egyéb működési célú támogatások bevételei állami pénzalapok..</t>
  </si>
  <si>
    <t>B402</t>
  </si>
  <si>
    <t>Szolgáltatások ellenértéke</t>
  </si>
  <si>
    <t>B403</t>
  </si>
  <si>
    <t>Közvetített szolgáltatások ellenértéke</t>
  </si>
  <si>
    <t>B405</t>
  </si>
  <si>
    <t>Ellátási díjak</t>
  </si>
  <si>
    <t>B406</t>
  </si>
  <si>
    <t>Kiszámlázott általános forgalmi adó</t>
  </si>
  <si>
    <t>B407</t>
  </si>
  <si>
    <t>Általános forgalmi adó visszatérítése</t>
  </si>
  <si>
    <t>B40802</t>
  </si>
  <si>
    <t>Kamatbevételek államháztartáson kívülről</t>
  </si>
  <si>
    <t>B411</t>
  </si>
  <si>
    <t>Egyéb működési bevételek</t>
  </si>
  <si>
    <t>B53</t>
  </si>
  <si>
    <t>Egyéb tárgyi eszközök értékesítése</t>
  </si>
  <si>
    <t>B6504</t>
  </si>
  <si>
    <t>Egyéb működési célú átvett pénzeszközök háztartásoktól</t>
  </si>
  <si>
    <t>B6508</t>
  </si>
  <si>
    <t>Egyéb működési célú átvett pénzeszközök pénzügyi vállalkozásoktól</t>
  </si>
  <si>
    <t>B8131</t>
  </si>
  <si>
    <t>Előző év költségvetési maradványának igénybevétele</t>
  </si>
  <si>
    <t>B816</t>
  </si>
  <si>
    <t>Központi, irányító szervi támogatás</t>
  </si>
  <si>
    <t>Bevételek összesen:</t>
  </si>
  <si>
    <t>K1101</t>
  </si>
  <si>
    <t>Törvény szerinti illetmények, munkabérek</t>
  </si>
  <si>
    <t>K1103</t>
  </si>
  <si>
    <t>Céljuttatás, projektprémium</t>
  </si>
  <si>
    <t>K1104</t>
  </si>
  <si>
    <t>Készenléti, ügyeleti, helyettesítési díj, túlóra, túlszolg.</t>
  </si>
  <si>
    <t>K110106</t>
  </si>
  <si>
    <t>Egyéb juttatások kiadásai</t>
  </si>
  <si>
    <t>K1105</t>
  </si>
  <si>
    <t>Végkielégítés</t>
  </si>
  <si>
    <t>K1106</t>
  </si>
  <si>
    <t>Jubileumi jutalom</t>
  </si>
  <si>
    <t>K1107</t>
  </si>
  <si>
    <t>Béren kívüli juttatások</t>
  </si>
  <si>
    <t>K1108</t>
  </si>
  <si>
    <t>Ruházati költségtérítés</t>
  </si>
  <si>
    <t>K1109</t>
  </si>
  <si>
    <t>Közlekedési költségtérítés</t>
  </si>
  <si>
    <t>K1113</t>
  </si>
  <si>
    <t>Foglalkoztatottak egyéb személyi juttatásai</t>
  </si>
  <si>
    <t>K122</t>
  </si>
  <si>
    <t>Munkavégzésre ir.egy.jogv-ban nem saj.foglalk-nak fiz.jutt.</t>
  </si>
  <si>
    <t>K123</t>
  </si>
  <si>
    <t>Egyéb külső személyi juttatások</t>
  </si>
  <si>
    <t>K2</t>
  </si>
  <si>
    <t>Munkaadókat terhelő járulékok és szociális hozzájárulási adó</t>
  </si>
  <si>
    <t>K311</t>
  </si>
  <si>
    <t>Szakmai anyagok beszerzése</t>
  </si>
  <si>
    <t>K312</t>
  </si>
  <si>
    <t>Üzemeltetési anyagok beszerzése</t>
  </si>
  <si>
    <t>K321</t>
  </si>
  <si>
    <t>Informatikai szolgáltatások igénybevétele</t>
  </si>
  <si>
    <t>K322</t>
  </si>
  <si>
    <t>Egyéb kommunikációs szolgáltatások</t>
  </si>
  <si>
    <t>K331</t>
  </si>
  <si>
    <t>Közüzemi díjak</t>
  </si>
  <si>
    <t>K332</t>
  </si>
  <si>
    <t>Vásárolt élelmezés áfás számlázás esetén</t>
  </si>
  <si>
    <t>Vásárolt élelmezés áfa nélkülli számlázás esetén</t>
  </si>
  <si>
    <t>K333</t>
  </si>
  <si>
    <t>Bérleti és lízing díjak</t>
  </si>
  <si>
    <t>K334</t>
  </si>
  <si>
    <t>Karbantartási, kisjavítási szolgáltatások</t>
  </si>
  <si>
    <t>K335</t>
  </si>
  <si>
    <t>Közvetített szolgáltatások</t>
  </si>
  <si>
    <t>K336</t>
  </si>
  <si>
    <t>Szakmai tevékenységet segítő szolgáltatások</t>
  </si>
  <si>
    <t>K337</t>
  </si>
  <si>
    <t>Egyéb szolgáltatások</t>
  </si>
  <si>
    <t>K341</t>
  </si>
  <si>
    <t>Kiküldetések kiadásai</t>
  </si>
  <si>
    <t>K351</t>
  </si>
  <si>
    <t>Működési célú előzetesen felszámított általános forgalmi adó</t>
  </si>
  <si>
    <t>K352</t>
  </si>
  <si>
    <t>Fizetendő általános forgalmi adó</t>
  </si>
  <si>
    <t>K355</t>
  </si>
  <si>
    <t>Egyéb dologi kiadások</t>
  </si>
  <si>
    <t>K64</t>
  </si>
  <si>
    <t>Egyéb tárgyi eszközök beszerzése, létesítése</t>
  </si>
  <si>
    <t>K67</t>
  </si>
  <si>
    <t>Beruházási c. előzetesen felszámított általános forgalmi adó</t>
  </si>
  <si>
    <t>K71</t>
  </si>
  <si>
    <t>Egyéb tárgyi eszközök felújítása</t>
  </si>
  <si>
    <t>K74</t>
  </si>
  <si>
    <t>Felújításhoz kapcsolódó felszámított általános forgalmi adó</t>
  </si>
  <si>
    <t>Kiadások összesen:</t>
  </si>
  <si>
    <t/>
  </si>
  <si>
    <t>Bevétel és kiadás különbözete:</t>
  </si>
  <si>
    <t xml:space="preserve"> </t>
  </si>
  <si>
    <t>Pécs és Környéke Szociális Alapszolgáltatási és Gyermekjóléti Alapellátási Központ és Családi Bölcsőde Hálózat</t>
  </si>
  <si>
    <t>2023. évi költségvetés</t>
  </si>
  <si>
    <t>Települések</t>
  </si>
  <si>
    <t>idős</t>
  </si>
  <si>
    <t>demens</t>
  </si>
  <si>
    <t>szoc.étk.</t>
  </si>
  <si>
    <t xml:space="preserve">házi seg. </t>
  </si>
  <si>
    <t>jelző</t>
  </si>
  <si>
    <t>csa.böl. és napk.gy.felügy.</t>
  </si>
  <si>
    <t>Fizetendő szoc+csa.bölcs.</t>
  </si>
  <si>
    <t>Abaliget</t>
  </si>
  <si>
    <t>Aranyosg</t>
  </si>
  <si>
    <t>Áta</t>
  </si>
  <si>
    <t>Bakonya</t>
  </si>
  <si>
    <t>Baksa</t>
  </si>
  <si>
    <t>Bisse</t>
  </si>
  <si>
    <t>Bogád</t>
  </si>
  <si>
    <t>Bosta</t>
  </si>
  <si>
    <t>Cserkút</t>
  </si>
  <si>
    <t>Görcsöny</t>
  </si>
  <si>
    <t>Gyód</t>
  </si>
  <si>
    <t>Husztót</t>
  </si>
  <si>
    <t>Keszü</t>
  </si>
  <si>
    <t>Kisherend</t>
  </si>
  <si>
    <t>Kökény</t>
  </si>
  <si>
    <t>Kovácsszénája</t>
  </si>
  <si>
    <t>Kővágószőlős</t>
  </si>
  <si>
    <t>Kővágótöttös+Tortyogó</t>
  </si>
  <si>
    <t>Kozármisleny</t>
  </si>
  <si>
    <t>Ócsárd</t>
  </si>
  <si>
    <t>Orfű</t>
  </si>
  <si>
    <t>Pécs</t>
  </si>
  <si>
    <t>Pellérd</t>
  </si>
  <si>
    <t>Pogány</t>
  </si>
  <si>
    <t>Regenye</t>
  </si>
  <si>
    <t>Romonya</t>
  </si>
  <si>
    <t>Szalánta</t>
  </si>
  <si>
    <t>Szava</t>
  </si>
  <si>
    <t>Szilvás</t>
  </si>
  <si>
    <t>Szőke</t>
  </si>
  <si>
    <t>Tengeri</t>
  </si>
  <si>
    <t>Hosszúhetény</t>
  </si>
  <si>
    <t>Téseny</t>
  </si>
  <si>
    <t>Újpetre</t>
  </si>
  <si>
    <t>Önk.i hj. össz.</t>
  </si>
  <si>
    <t>Mindösszesen: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</si>
</sst>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9"/>
      <color indexed="8"/>
      <name val="Courier"/>
      <family val="1"/>
      <charset val="238"/>
    </font>
    <font>
      <b/>
      <sz val="9"/>
      <color rgb="FF00B050"/>
      <name val="Courier"/>
      <family val="1"/>
      <charset val="238"/>
    </font>
    <font>
      <b/>
      <sz val="9"/>
      <color indexed="8"/>
      <name val="Courier"/>
      <family val="1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rgb="FF0070C0"/>
      <name val="Courier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color rgb="FF00B050"/>
      <name val="Arial"/>
      <family val="2"/>
      <charset val="238"/>
    </font>
    <font>
      <sz val="9"/>
      <color rgb="FF00B050"/>
      <name val="Courier"/>
      <family val="1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b/>
      <u/>
      <sz val="11"/>
      <name val="Calibri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3" fontId="6" fillId="0" borderId="1" xfId="0" applyNumberFormat="1" applyFont="1" applyBorder="1" applyAlignment="1">
      <alignment horizontal="center" wrapText="1"/>
    </xf>
    <xf numFmtId="3" fontId="7" fillId="0" borderId="2" xfId="0" applyNumberFormat="1" applyFont="1" applyBorder="1"/>
    <xf numFmtId="3" fontId="7" fillId="0" borderId="0" xfId="0" applyNumberFormat="1" applyFont="1"/>
    <xf numFmtId="3" fontId="8" fillId="0" borderId="3" xfId="0" applyNumberFormat="1" applyFont="1" applyBorder="1"/>
    <xf numFmtId="3" fontId="9" fillId="0" borderId="3" xfId="0" applyNumberFormat="1" applyFont="1" applyBorder="1"/>
    <xf numFmtId="3" fontId="9" fillId="0" borderId="3" xfId="0" applyNumberFormat="1" applyFont="1" applyBorder="1" applyAlignment="1">
      <alignment horizontal="right" wrapText="1"/>
    </xf>
    <xf numFmtId="3" fontId="9" fillId="0" borderId="3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0" fontId="10" fillId="0" borderId="3" xfId="0" applyFont="1" applyBorder="1"/>
    <xf numFmtId="0" fontId="11" fillId="0" borderId="2" xfId="0" applyFont="1" applyBorder="1" applyAlignment="1">
      <alignment wrapText="1"/>
    </xf>
    <xf numFmtId="0" fontId="11" fillId="0" borderId="0" xfId="0" applyFont="1" applyAlignment="1">
      <alignment wrapText="1"/>
    </xf>
    <xf numFmtId="3" fontId="5" fillId="0" borderId="2" xfId="0" applyNumberFormat="1" applyFont="1" applyBorder="1"/>
    <xf numFmtId="3" fontId="11" fillId="0" borderId="0" xfId="0" applyNumberFormat="1" applyFont="1" applyAlignment="1">
      <alignment wrapText="1"/>
    </xf>
    <xf numFmtId="0" fontId="12" fillId="0" borderId="0" xfId="0" applyFont="1"/>
    <xf numFmtId="3" fontId="5" fillId="0" borderId="4" xfId="0" applyNumberFormat="1" applyFont="1" applyBorder="1"/>
    <xf numFmtId="3" fontId="5" fillId="0" borderId="5" xfId="0" applyNumberFormat="1" applyFont="1" applyBorder="1"/>
    <xf numFmtId="3" fontId="8" fillId="0" borderId="1" xfId="0" applyNumberFormat="1" applyFont="1" applyBorder="1"/>
    <xf numFmtId="3" fontId="0" fillId="0" borderId="0" xfId="0" applyNumberFormat="1"/>
    <xf numFmtId="3" fontId="12" fillId="0" borderId="0" xfId="0" applyNumberFormat="1" applyFont="1"/>
    <xf numFmtId="3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13" fillId="0" borderId="0" xfId="0" applyFont="1"/>
    <xf numFmtId="3" fontId="14" fillId="0" borderId="2" xfId="0" applyNumberFormat="1" applyFont="1" applyBorder="1"/>
    <xf numFmtId="3" fontId="14" fillId="0" borderId="0" xfId="0" applyNumberFormat="1" applyFont="1"/>
    <xf numFmtId="0" fontId="13" fillId="0" borderId="2" xfId="0" applyFont="1" applyBorder="1" applyAlignment="1">
      <alignment vertical="center"/>
    </xf>
    <xf numFmtId="3" fontId="0" fillId="0" borderId="0" xfId="0" applyNumberFormat="1" applyAlignment="1">
      <alignment vertical="center"/>
    </xf>
    <xf numFmtId="3" fontId="11" fillId="0" borderId="0" xfId="0" applyNumberFormat="1" applyFont="1" applyAlignment="1">
      <alignment horizontal="right"/>
    </xf>
    <xf numFmtId="3" fontId="15" fillId="0" borderId="0" xfId="0" applyNumberFormat="1" applyFont="1"/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4" fillId="0" borderId="0" xfId="0" applyNumberFormat="1" applyFont="1"/>
    <xf numFmtId="0" fontId="11" fillId="0" borderId="0" xfId="0" applyFont="1"/>
    <xf numFmtId="3" fontId="2" fillId="0" borderId="0" xfId="0" applyNumberFormat="1" applyFont="1"/>
    <xf numFmtId="3" fontId="16" fillId="0" borderId="0" xfId="0" applyNumberFormat="1" applyFont="1"/>
    <xf numFmtId="3" fontId="2" fillId="0" borderId="0" xfId="0" applyNumberFormat="1" applyFont="1" applyAlignment="1">
      <alignment horizontal="right"/>
    </xf>
    <xf numFmtId="3" fontId="11" fillId="0" borderId="0" xfId="0" applyNumberFormat="1" applyFont="1"/>
    <xf numFmtId="0" fontId="16" fillId="0" borderId="0" xfId="0" applyFont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3" fontId="3" fillId="0" borderId="0" xfId="0" applyNumberFormat="1" applyFont="1"/>
    <xf numFmtId="0" fontId="2" fillId="0" borderId="3" xfId="0" applyFont="1" applyBorder="1"/>
    <xf numFmtId="0" fontId="3" fillId="2" borderId="3" xfId="0" applyFont="1" applyFill="1" applyBorder="1"/>
    <xf numFmtId="0" fontId="4" fillId="2" borderId="3" xfId="0" applyFont="1" applyFill="1" applyBorder="1"/>
    <xf numFmtId="0" fontId="4" fillId="0" borderId="3" xfId="0" applyFont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17" fillId="0" borderId="1" xfId="0" applyFont="1" applyBorder="1"/>
    <xf numFmtId="3" fontId="0" fillId="0" borderId="1" xfId="0" applyNumberFormat="1" applyBorder="1"/>
    <xf numFmtId="3" fontId="0" fillId="0" borderId="4" xfId="0" applyNumberForma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7" fillId="0" borderId="6" xfId="0" applyFont="1" applyBorder="1"/>
    <xf numFmtId="3" fontId="0" fillId="0" borderId="6" xfId="0" applyNumberFormat="1" applyBorder="1"/>
    <xf numFmtId="3" fontId="0" fillId="0" borderId="14" xfId="0" applyNumberFormat="1" applyBorder="1"/>
    <xf numFmtId="3" fontId="12" fillId="0" borderId="15" xfId="0" applyNumberFormat="1" applyFont="1" applyBorder="1"/>
    <xf numFmtId="0" fontId="20" fillId="0" borderId="6" xfId="0" applyFont="1" applyBorder="1"/>
    <xf numFmtId="3" fontId="12" fillId="0" borderId="16" xfId="0" applyNumberFormat="1" applyFont="1" applyBorder="1"/>
    <xf numFmtId="0" fontId="20" fillId="0" borderId="4" xfId="0" applyFont="1" applyBorder="1"/>
    <xf numFmtId="0" fontId="0" fillId="0" borderId="5" xfId="0" applyBorder="1"/>
    <xf numFmtId="0" fontId="0" fillId="0" borderId="17" xfId="0" applyBorder="1"/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17" fillId="0" borderId="17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3" fontId="19" fillId="0" borderId="8" xfId="0" applyNumberFormat="1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PKSZAK%20k&#246;lts&#233;gvet&#233;s%202023_v&#233;gleges_b&#233;rkieg&#233;sz&#237;t&#233;ssel_Ern&#225;na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3. évi előr.+2022.évi tény"/>
      <sheetName val="Csa.böl 2023.évi terv 2022.tény"/>
      <sheetName val="Önk.i hj.szoc."/>
      <sheetName val="Önk.i hj.csa.bölcs."/>
      <sheetName val="Önk.i hj. szoc.+csa.bölcs."/>
    </sheetNames>
    <sheetDataSet>
      <sheetData sheetId="0" refreshError="1"/>
      <sheetData sheetId="1" refreshError="1"/>
      <sheetData sheetId="2">
        <row r="5">
          <cell r="E5">
            <v>1456534</v>
          </cell>
          <cell r="G5">
            <v>56339</v>
          </cell>
          <cell r="I5">
            <v>1367994</v>
          </cell>
          <cell r="K5">
            <v>142431</v>
          </cell>
          <cell r="M5">
            <v>333937</v>
          </cell>
          <cell r="N5">
            <v>3357235</v>
          </cell>
        </row>
        <row r="6">
          <cell r="E6">
            <v>0</v>
          </cell>
          <cell r="G6">
            <v>0</v>
          </cell>
          <cell r="I6">
            <v>965643</v>
          </cell>
          <cell r="K6">
            <v>0</v>
          </cell>
          <cell r="M6">
            <v>0</v>
          </cell>
          <cell r="N6">
            <v>965643</v>
          </cell>
        </row>
        <row r="7">
          <cell r="E7">
            <v>0</v>
          </cell>
          <cell r="G7">
            <v>0</v>
          </cell>
          <cell r="I7">
            <v>0</v>
          </cell>
          <cell r="K7">
            <v>0</v>
          </cell>
          <cell r="M7">
            <v>0</v>
          </cell>
          <cell r="N7">
            <v>0</v>
          </cell>
        </row>
        <row r="8">
          <cell r="E8">
            <v>1942046</v>
          </cell>
          <cell r="G8">
            <v>146482</v>
          </cell>
          <cell r="I8">
            <v>482821</v>
          </cell>
          <cell r="K8">
            <v>35608</v>
          </cell>
          <cell r="M8">
            <v>151789</v>
          </cell>
          <cell r="N8">
            <v>2758746</v>
          </cell>
        </row>
        <row r="9">
          <cell r="E9">
            <v>2330455</v>
          </cell>
          <cell r="G9">
            <v>214089</v>
          </cell>
          <cell r="I9">
            <v>160940</v>
          </cell>
          <cell r="K9">
            <v>142431</v>
          </cell>
          <cell r="M9">
            <v>333937</v>
          </cell>
          <cell r="N9">
            <v>3181861</v>
          </cell>
        </row>
        <row r="10">
          <cell r="E10">
            <v>0</v>
          </cell>
          <cell r="G10">
            <v>0</v>
          </cell>
          <cell r="I10">
            <v>160940</v>
          </cell>
          <cell r="K10">
            <v>0</v>
          </cell>
          <cell r="M10">
            <v>0</v>
          </cell>
          <cell r="N10">
            <v>160940</v>
          </cell>
        </row>
        <row r="11">
          <cell r="E11">
            <v>0</v>
          </cell>
          <cell r="G11">
            <v>0</v>
          </cell>
          <cell r="I11">
            <v>402351</v>
          </cell>
          <cell r="K11">
            <v>284863</v>
          </cell>
          <cell r="M11">
            <v>182147</v>
          </cell>
          <cell r="N11">
            <v>869361</v>
          </cell>
        </row>
        <row r="12">
          <cell r="E12">
            <v>145653</v>
          </cell>
          <cell r="G12">
            <v>11268</v>
          </cell>
          <cell r="I12">
            <v>0</v>
          </cell>
          <cell r="K12">
            <v>106824</v>
          </cell>
          <cell r="M12">
            <v>91074</v>
          </cell>
          <cell r="N12">
            <v>354819</v>
          </cell>
        </row>
        <row r="13">
          <cell r="E13">
            <v>1213778</v>
          </cell>
          <cell r="G13">
            <v>11268</v>
          </cell>
          <cell r="I13">
            <v>643762</v>
          </cell>
          <cell r="K13">
            <v>106824</v>
          </cell>
          <cell r="M13">
            <v>91074</v>
          </cell>
          <cell r="N13">
            <v>2066706</v>
          </cell>
        </row>
        <row r="14">
          <cell r="E14">
            <v>1573057</v>
          </cell>
          <cell r="G14">
            <v>123946</v>
          </cell>
          <cell r="I14">
            <v>1367994</v>
          </cell>
          <cell r="K14">
            <v>213648</v>
          </cell>
          <cell r="M14">
            <v>425010</v>
          </cell>
          <cell r="N14">
            <v>3703655</v>
          </cell>
        </row>
        <row r="15">
          <cell r="E15">
            <v>0</v>
          </cell>
          <cell r="G15">
            <v>0</v>
          </cell>
          <cell r="I15">
            <v>724232</v>
          </cell>
          <cell r="K15">
            <v>71216</v>
          </cell>
          <cell r="M15">
            <v>60716</v>
          </cell>
          <cell r="N15">
            <v>856164</v>
          </cell>
        </row>
        <row r="16">
          <cell r="E16">
            <v>242756</v>
          </cell>
          <cell r="G16">
            <v>0</v>
          </cell>
          <cell r="I16">
            <v>160940</v>
          </cell>
          <cell r="K16">
            <v>106824</v>
          </cell>
          <cell r="M16">
            <v>91074</v>
          </cell>
          <cell r="N16">
            <v>601594</v>
          </cell>
        </row>
        <row r="17">
          <cell r="E17">
            <v>0</v>
          </cell>
          <cell r="G17">
            <v>0</v>
          </cell>
          <cell r="I17">
            <v>402351</v>
          </cell>
          <cell r="K17">
            <v>106824</v>
          </cell>
          <cell r="M17">
            <v>30358</v>
          </cell>
          <cell r="N17">
            <v>539533</v>
          </cell>
        </row>
        <row r="18">
          <cell r="K18">
            <v>249255</v>
          </cell>
          <cell r="N18">
            <v>249255</v>
          </cell>
        </row>
        <row r="19">
          <cell r="E19">
            <v>0</v>
          </cell>
          <cell r="G19">
            <v>0</v>
          </cell>
          <cell r="I19">
            <v>724232</v>
          </cell>
          <cell r="K19">
            <v>106824</v>
          </cell>
          <cell r="M19">
            <v>30358</v>
          </cell>
          <cell r="N19">
            <v>861414</v>
          </cell>
        </row>
        <row r="20">
          <cell r="E20">
            <v>242756</v>
          </cell>
          <cell r="G20">
            <v>0</v>
          </cell>
          <cell r="I20">
            <v>80470</v>
          </cell>
          <cell r="K20">
            <v>0</v>
          </cell>
          <cell r="M20">
            <v>0</v>
          </cell>
          <cell r="N20">
            <v>323226</v>
          </cell>
        </row>
        <row r="21">
          <cell r="E21">
            <v>1213778</v>
          </cell>
          <cell r="G21">
            <v>90143</v>
          </cell>
          <cell r="I21">
            <v>965643</v>
          </cell>
          <cell r="K21">
            <v>284863</v>
          </cell>
          <cell r="M21">
            <v>242863</v>
          </cell>
          <cell r="N21">
            <v>2797290</v>
          </cell>
        </row>
        <row r="22">
          <cell r="E22">
            <v>485511</v>
          </cell>
          <cell r="G22">
            <v>33803</v>
          </cell>
          <cell r="I22">
            <v>563292</v>
          </cell>
          <cell r="K22">
            <v>0</v>
          </cell>
          <cell r="M22">
            <v>30358</v>
          </cell>
          <cell r="N22">
            <v>1112964</v>
          </cell>
        </row>
        <row r="23">
          <cell r="E23">
            <v>233045</v>
          </cell>
          <cell r="G23">
            <v>11268</v>
          </cell>
          <cell r="I23">
            <v>482821</v>
          </cell>
          <cell r="K23">
            <v>71216</v>
          </cell>
          <cell r="M23">
            <v>91074</v>
          </cell>
          <cell r="N23">
            <v>889415</v>
          </cell>
        </row>
        <row r="24">
          <cell r="E24">
            <v>2913068</v>
          </cell>
          <cell r="G24">
            <v>236624</v>
          </cell>
          <cell r="I24">
            <v>1850816</v>
          </cell>
          <cell r="K24">
            <v>213647</v>
          </cell>
          <cell r="M24">
            <v>576800</v>
          </cell>
          <cell r="N24">
            <v>5790955</v>
          </cell>
        </row>
        <row r="25">
          <cell r="E25">
            <v>0</v>
          </cell>
          <cell r="G25">
            <v>0</v>
          </cell>
          <cell r="I25">
            <v>321881</v>
          </cell>
          <cell r="K25">
            <v>0</v>
          </cell>
          <cell r="M25">
            <v>0</v>
          </cell>
          <cell r="N25">
            <v>321881</v>
          </cell>
        </row>
        <row r="26">
          <cell r="E26">
            <v>640875</v>
          </cell>
          <cell r="G26">
            <v>67607</v>
          </cell>
          <cell r="I26">
            <v>643762</v>
          </cell>
          <cell r="K26">
            <v>106824</v>
          </cell>
          <cell r="M26">
            <v>364295</v>
          </cell>
          <cell r="N26">
            <v>1823363</v>
          </cell>
        </row>
        <row r="27">
          <cell r="E27">
            <v>0</v>
          </cell>
          <cell r="G27">
            <v>0</v>
          </cell>
          <cell r="I27">
            <v>321881</v>
          </cell>
          <cell r="K27">
            <v>0</v>
          </cell>
          <cell r="M27">
            <v>0</v>
          </cell>
          <cell r="N27">
            <v>321881</v>
          </cell>
        </row>
        <row r="28">
          <cell r="E28">
            <v>233045</v>
          </cell>
          <cell r="G28">
            <v>0</v>
          </cell>
          <cell r="I28">
            <v>321881</v>
          </cell>
          <cell r="K28">
            <v>0</v>
          </cell>
          <cell r="M28">
            <v>60717</v>
          </cell>
          <cell r="N28">
            <v>615643</v>
          </cell>
        </row>
        <row r="29">
          <cell r="E29">
            <v>0</v>
          </cell>
          <cell r="G29">
            <v>0</v>
          </cell>
          <cell r="I29">
            <v>160940</v>
          </cell>
          <cell r="K29">
            <v>284863</v>
          </cell>
          <cell r="M29">
            <v>121433</v>
          </cell>
          <cell r="N29">
            <v>567236</v>
          </cell>
        </row>
        <row r="30">
          <cell r="E30">
            <v>2330455</v>
          </cell>
          <cell r="G30">
            <v>202821</v>
          </cell>
          <cell r="I30">
            <v>643762</v>
          </cell>
          <cell r="K30">
            <v>213647</v>
          </cell>
          <cell r="M30">
            <v>242863</v>
          </cell>
          <cell r="N30">
            <v>3633548</v>
          </cell>
        </row>
        <row r="31">
          <cell r="E31">
            <v>0</v>
          </cell>
          <cell r="G31">
            <v>0</v>
          </cell>
          <cell r="I31">
            <v>160940</v>
          </cell>
          <cell r="K31">
            <v>0</v>
          </cell>
          <cell r="M31">
            <v>0</v>
          </cell>
          <cell r="N31">
            <v>160940</v>
          </cell>
        </row>
        <row r="32">
          <cell r="E32">
            <v>436960</v>
          </cell>
          <cell r="G32">
            <v>22536</v>
          </cell>
          <cell r="I32">
            <v>0</v>
          </cell>
          <cell r="K32">
            <v>0</v>
          </cell>
          <cell r="M32">
            <v>60717</v>
          </cell>
          <cell r="N32">
            <v>520213</v>
          </cell>
        </row>
        <row r="33">
          <cell r="E33">
            <v>233045</v>
          </cell>
          <cell r="G33">
            <v>33803</v>
          </cell>
          <cell r="I33">
            <v>160940</v>
          </cell>
          <cell r="K33">
            <v>0</v>
          </cell>
          <cell r="M33">
            <v>121432</v>
          </cell>
          <cell r="N33">
            <v>549220</v>
          </cell>
        </row>
        <row r="34">
          <cell r="E34">
            <v>291307</v>
          </cell>
          <cell r="G34">
            <v>11268</v>
          </cell>
          <cell r="I34">
            <v>0</v>
          </cell>
          <cell r="K34">
            <v>35608</v>
          </cell>
          <cell r="M34">
            <v>30358</v>
          </cell>
          <cell r="N34">
            <v>368541</v>
          </cell>
        </row>
        <row r="35">
          <cell r="E35">
            <v>291307</v>
          </cell>
          <cell r="G35">
            <v>11268</v>
          </cell>
          <cell r="I35">
            <v>241411</v>
          </cell>
          <cell r="K35">
            <v>106824</v>
          </cell>
          <cell r="M35">
            <v>182147</v>
          </cell>
          <cell r="N35">
            <v>832957</v>
          </cell>
        </row>
      </sheetData>
      <sheetData sheetId="3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9">
          <cell r="C9">
            <v>-7.3714684695005417E-2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0.38108846731483936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-0.21715300343930721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0.14677087776362896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0.23974988795816898</v>
          </cell>
        </row>
        <row r="24">
          <cell r="C24">
            <v>-0.86716998554766178</v>
          </cell>
        </row>
        <row r="25">
          <cell r="C25">
            <v>0</v>
          </cell>
        </row>
        <row r="26">
          <cell r="C26">
            <v>2.2019453346729279E-2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0.16100972518324852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-0.69231125712394714</v>
          </cell>
        </row>
        <row r="35">
          <cell r="C35">
            <v>0</v>
          </cell>
        </row>
        <row r="36">
          <cell r="C36">
            <v>-1.8997105192393064</v>
          </cell>
          <cell r="D36">
            <v>0</v>
          </cell>
        </row>
      </sheetData>
      <sheetData sheetId="4">
        <row r="40">
          <cell r="I40">
            <v>41156197.100289486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A228"/>
  <sheetViews>
    <sheetView workbookViewId="0">
      <selection activeCell="D29" sqref="D29"/>
    </sheetView>
  </sheetViews>
  <sheetFormatPr defaultRowHeight="15"/>
  <cols>
    <col min="1" max="1" width="6.28515625" customWidth="1"/>
    <col min="2" max="2" width="8.7109375" style="2" customWidth="1"/>
    <col min="3" max="3" width="58.5703125" style="2" customWidth="1"/>
    <col min="4" max="4" width="13.140625" style="49" customWidth="1"/>
    <col min="5" max="5" width="13.42578125" style="50" customWidth="1"/>
    <col min="6" max="6" width="12.28515625" style="49" customWidth="1"/>
    <col min="7" max="7" width="14.28515625" style="50" customWidth="1"/>
    <col min="8" max="8" width="12.28515625" style="49" customWidth="1"/>
    <col min="9" max="9" width="13.7109375" style="50" customWidth="1"/>
    <col min="10" max="10" width="12.28515625" style="49" customWidth="1"/>
    <col min="11" max="11" width="16" style="50" customWidth="1"/>
    <col min="12" max="12" width="12.28515625" style="49" customWidth="1"/>
    <col min="13" max="13" width="12.28515625" style="50" customWidth="1"/>
    <col min="14" max="14" width="12.28515625" style="49" customWidth="1"/>
    <col min="15" max="15" width="13.85546875" style="50" customWidth="1"/>
    <col min="16" max="16" width="12.28515625" style="49" customWidth="1"/>
    <col min="17" max="17" width="13" style="51" customWidth="1"/>
    <col min="18" max="18" width="12.28515625" style="49" customWidth="1"/>
    <col min="19" max="19" width="14.42578125" style="51" bestFit="1" customWidth="1"/>
    <col min="20" max="20" width="12.28515625" style="52" customWidth="1"/>
    <col min="21" max="21" width="12.28515625" style="53" customWidth="1"/>
    <col min="22" max="22" width="12.28515625" style="49" customWidth="1"/>
    <col min="23" max="23" width="13.42578125" style="51" customWidth="1"/>
    <col min="24" max="24" width="12" bestFit="1" customWidth="1"/>
    <col min="25" max="25" width="10.85546875" bestFit="1" customWidth="1"/>
    <col min="27" max="27" width="10.5703125" bestFit="1" customWidth="1"/>
    <col min="257" max="257" width="6.28515625" customWidth="1"/>
    <col min="258" max="258" width="8.7109375" customWidth="1"/>
    <col min="259" max="259" width="58.5703125" customWidth="1"/>
    <col min="260" max="260" width="13.140625" customWidth="1"/>
    <col min="261" max="261" width="13.42578125" customWidth="1"/>
    <col min="262" max="262" width="12.28515625" customWidth="1"/>
    <col min="263" max="263" width="14.28515625" customWidth="1"/>
    <col min="264" max="264" width="12.28515625" customWidth="1"/>
    <col min="265" max="265" width="13.7109375" customWidth="1"/>
    <col min="266" max="266" width="12.28515625" customWidth="1"/>
    <col min="267" max="267" width="16" customWidth="1"/>
    <col min="268" max="270" width="12.28515625" customWidth="1"/>
    <col min="271" max="271" width="13.85546875" customWidth="1"/>
    <col min="272" max="272" width="12.28515625" customWidth="1"/>
    <col min="273" max="273" width="13" customWidth="1"/>
    <col min="274" max="274" width="12.28515625" customWidth="1"/>
    <col min="275" max="275" width="14.42578125" bestFit="1" customWidth="1"/>
    <col min="276" max="278" width="12.28515625" customWidth="1"/>
    <col min="279" max="279" width="13.42578125" customWidth="1"/>
    <col min="280" max="280" width="12" bestFit="1" customWidth="1"/>
    <col min="281" max="281" width="10.85546875" bestFit="1" customWidth="1"/>
    <col min="283" max="283" width="10.5703125" bestFit="1" customWidth="1"/>
    <col min="513" max="513" width="6.28515625" customWidth="1"/>
    <col min="514" max="514" width="8.7109375" customWidth="1"/>
    <col min="515" max="515" width="58.5703125" customWidth="1"/>
    <col min="516" max="516" width="13.140625" customWidth="1"/>
    <col min="517" max="517" width="13.42578125" customWidth="1"/>
    <col min="518" max="518" width="12.28515625" customWidth="1"/>
    <col min="519" max="519" width="14.28515625" customWidth="1"/>
    <col min="520" max="520" width="12.28515625" customWidth="1"/>
    <col min="521" max="521" width="13.7109375" customWidth="1"/>
    <col min="522" max="522" width="12.28515625" customWidth="1"/>
    <col min="523" max="523" width="16" customWidth="1"/>
    <col min="524" max="526" width="12.28515625" customWidth="1"/>
    <col min="527" max="527" width="13.85546875" customWidth="1"/>
    <col min="528" max="528" width="12.28515625" customWidth="1"/>
    <col min="529" max="529" width="13" customWidth="1"/>
    <col min="530" max="530" width="12.28515625" customWidth="1"/>
    <col min="531" max="531" width="14.42578125" bestFit="1" customWidth="1"/>
    <col min="532" max="534" width="12.28515625" customWidth="1"/>
    <col min="535" max="535" width="13.42578125" customWidth="1"/>
    <col min="536" max="536" width="12" bestFit="1" customWidth="1"/>
    <col min="537" max="537" width="10.85546875" bestFit="1" customWidth="1"/>
    <col min="539" max="539" width="10.5703125" bestFit="1" customWidth="1"/>
    <col min="769" max="769" width="6.28515625" customWidth="1"/>
    <col min="770" max="770" width="8.7109375" customWidth="1"/>
    <col min="771" max="771" width="58.5703125" customWidth="1"/>
    <col min="772" max="772" width="13.140625" customWidth="1"/>
    <col min="773" max="773" width="13.42578125" customWidth="1"/>
    <col min="774" max="774" width="12.28515625" customWidth="1"/>
    <col min="775" max="775" width="14.28515625" customWidth="1"/>
    <col min="776" max="776" width="12.28515625" customWidth="1"/>
    <col min="777" max="777" width="13.7109375" customWidth="1"/>
    <col min="778" max="778" width="12.28515625" customWidth="1"/>
    <col min="779" max="779" width="16" customWidth="1"/>
    <col min="780" max="782" width="12.28515625" customWidth="1"/>
    <col min="783" max="783" width="13.85546875" customWidth="1"/>
    <col min="784" max="784" width="12.28515625" customWidth="1"/>
    <col min="785" max="785" width="13" customWidth="1"/>
    <col min="786" max="786" width="12.28515625" customWidth="1"/>
    <col min="787" max="787" width="14.42578125" bestFit="1" customWidth="1"/>
    <col min="788" max="790" width="12.28515625" customWidth="1"/>
    <col min="791" max="791" width="13.42578125" customWidth="1"/>
    <col min="792" max="792" width="12" bestFit="1" customWidth="1"/>
    <col min="793" max="793" width="10.85546875" bestFit="1" customWidth="1"/>
    <col min="795" max="795" width="10.5703125" bestFit="1" customWidth="1"/>
    <col min="1025" max="1025" width="6.28515625" customWidth="1"/>
    <col min="1026" max="1026" width="8.7109375" customWidth="1"/>
    <col min="1027" max="1027" width="58.5703125" customWidth="1"/>
    <col min="1028" max="1028" width="13.140625" customWidth="1"/>
    <col min="1029" max="1029" width="13.42578125" customWidth="1"/>
    <col min="1030" max="1030" width="12.28515625" customWidth="1"/>
    <col min="1031" max="1031" width="14.28515625" customWidth="1"/>
    <col min="1032" max="1032" width="12.28515625" customWidth="1"/>
    <col min="1033" max="1033" width="13.7109375" customWidth="1"/>
    <col min="1034" max="1034" width="12.28515625" customWidth="1"/>
    <col min="1035" max="1035" width="16" customWidth="1"/>
    <col min="1036" max="1038" width="12.28515625" customWidth="1"/>
    <col min="1039" max="1039" width="13.85546875" customWidth="1"/>
    <col min="1040" max="1040" width="12.28515625" customWidth="1"/>
    <col min="1041" max="1041" width="13" customWidth="1"/>
    <col min="1042" max="1042" width="12.28515625" customWidth="1"/>
    <col min="1043" max="1043" width="14.42578125" bestFit="1" customWidth="1"/>
    <col min="1044" max="1046" width="12.28515625" customWidth="1"/>
    <col min="1047" max="1047" width="13.42578125" customWidth="1"/>
    <col min="1048" max="1048" width="12" bestFit="1" customWidth="1"/>
    <col min="1049" max="1049" width="10.85546875" bestFit="1" customWidth="1"/>
    <col min="1051" max="1051" width="10.5703125" bestFit="1" customWidth="1"/>
    <col min="1281" max="1281" width="6.28515625" customWidth="1"/>
    <col min="1282" max="1282" width="8.7109375" customWidth="1"/>
    <col min="1283" max="1283" width="58.5703125" customWidth="1"/>
    <col min="1284" max="1284" width="13.140625" customWidth="1"/>
    <col min="1285" max="1285" width="13.42578125" customWidth="1"/>
    <col min="1286" max="1286" width="12.28515625" customWidth="1"/>
    <col min="1287" max="1287" width="14.28515625" customWidth="1"/>
    <col min="1288" max="1288" width="12.28515625" customWidth="1"/>
    <col min="1289" max="1289" width="13.7109375" customWidth="1"/>
    <col min="1290" max="1290" width="12.28515625" customWidth="1"/>
    <col min="1291" max="1291" width="16" customWidth="1"/>
    <col min="1292" max="1294" width="12.28515625" customWidth="1"/>
    <col min="1295" max="1295" width="13.85546875" customWidth="1"/>
    <col min="1296" max="1296" width="12.28515625" customWidth="1"/>
    <col min="1297" max="1297" width="13" customWidth="1"/>
    <col min="1298" max="1298" width="12.28515625" customWidth="1"/>
    <col min="1299" max="1299" width="14.42578125" bestFit="1" customWidth="1"/>
    <col min="1300" max="1302" width="12.28515625" customWidth="1"/>
    <col min="1303" max="1303" width="13.42578125" customWidth="1"/>
    <col min="1304" max="1304" width="12" bestFit="1" customWidth="1"/>
    <col min="1305" max="1305" width="10.85546875" bestFit="1" customWidth="1"/>
    <col min="1307" max="1307" width="10.5703125" bestFit="1" customWidth="1"/>
    <col min="1537" max="1537" width="6.28515625" customWidth="1"/>
    <col min="1538" max="1538" width="8.7109375" customWidth="1"/>
    <col min="1539" max="1539" width="58.5703125" customWidth="1"/>
    <col min="1540" max="1540" width="13.140625" customWidth="1"/>
    <col min="1541" max="1541" width="13.42578125" customWidth="1"/>
    <col min="1542" max="1542" width="12.28515625" customWidth="1"/>
    <col min="1543" max="1543" width="14.28515625" customWidth="1"/>
    <col min="1544" max="1544" width="12.28515625" customWidth="1"/>
    <col min="1545" max="1545" width="13.7109375" customWidth="1"/>
    <col min="1546" max="1546" width="12.28515625" customWidth="1"/>
    <col min="1547" max="1547" width="16" customWidth="1"/>
    <col min="1548" max="1550" width="12.28515625" customWidth="1"/>
    <col min="1551" max="1551" width="13.85546875" customWidth="1"/>
    <col min="1552" max="1552" width="12.28515625" customWidth="1"/>
    <col min="1553" max="1553" width="13" customWidth="1"/>
    <col min="1554" max="1554" width="12.28515625" customWidth="1"/>
    <col min="1555" max="1555" width="14.42578125" bestFit="1" customWidth="1"/>
    <col min="1556" max="1558" width="12.28515625" customWidth="1"/>
    <col min="1559" max="1559" width="13.42578125" customWidth="1"/>
    <col min="1560" max="1560" width="12" bestFit="1" customWidth="1"/>
    <col min="1561" max="1561" width="10.85546875" bestFit="1" customWidth="1"/>
    <col min="1563" max="1563" width="10.5703125" bestFit="1" customWidth="1"/>
    <col min="1793" max="1793" width="6.28515625" customWidth="1"/>
    <col min="1794" max="1794" width="8.7109375" customWidth="1"/>
    <col min="1795" max="1795" width="58.5703125" customWidth="1"/>
    <col min="1796" max="1796" width="13.140625" customWidth="1"/>
    <col min="1797" max="1797" width="13.42578125" customWidth="1"/>
    <col min="1798" max="1798" width="12.28515625" customWidth="1"/>
    <col min="1799" max="1799" width="14.28515625" customWidth="1"/>
    <col min="1800" max="1800" width="12.28515625" customWidth="1"/>
    <col min="1801" max="1801" width="13.7109375" customWidth="1"/>
    <col min="1802" max="1802" width="12.28515625" customWidth="1"/>
    <col min="1803" max="1803" width="16" customWidth="1"/>
    <col min="1804" max="1806" width="12.28515625" customWidth="1"/>
    <col min="1807" max="1807" width="13.85546875" customWidth="1"/>
    <col min="1808" max="1808" width="12.28515625" customWidth="1"/>
    <col min="1809" max="1809" width="13" customWidth="1"/>
    <col min="1810" max="1810" width="12.28515625" customWidth="1"/>
    <col min="1811" max="1811" width="14.42578125" bestFit="1" customWidth="1"/>
    <col min="1812" max="1814" width="12.28515625" customWidth="1"/>
    <col min="1815" max="1815" width="13.42578125" customWidth="1"/>
    <col min="1816" max="1816" width="12" bestFit="1" customWidth="1"/>
    <col min="1817" max="1817" width="10.85546875" bestFit="1" customWidth="1"/>
    <col min="1819" max="1819" width="10.5703125" bestFit="1" customWidth="1"/>
    <col min="2049" max="2049" width="6.28515625" customWidth="1"/>
    <col min="2050" max="2050" width="8.7109375" customWidth="1"/>
    <col min="2051" max="2051" width="58.5703125" customWidth="1"/>
    <col min="2052" max="2052" width="13.140625" customWidth="1"/>
    <col min="2053" max="2053" width="13.42578125" customWidth="1"/>
    <col min="2054" max="2054" width="12.28515625" customWidth="1"/>
    <col min="2055" max="2055" width="14.28515625" customWidth="1"/>
    <col min="2056" max="2056" width="12.28515625" customWidth="1"/>
    <col min="2057" max="2057" width="13.7109375" customWidth="1"/>
    <col min="2058" max="2058" width="12.28515625" customWidth="1"/>
    <col min="2059" max="2059" width="16" customWidth="1"/>
    <col min="2060" max="2062" width="12.28515625" customWidth="1"/>
    <col min="2063" max="2063" width="13.85546875" customWidth="1"/>
    <col min="2064" max="2064" width="12.28515625" customWidth="1"/>
    <col min="2065" max="2065" width="13" customWidth="1"/>
    <col min="2066" max="2066" width="12.28515625" customWidth="1"/>
    <col min="2067" max="2067" width="14.42578125" bestFit="1" customWidth="1"/>
    <col min="2068" max="2070" width="12.28515625" customWidth="1"/>
    <col min="2071" max="2071" width="13.42578125" customWidth="1"/>
    <col min="2072" max="2072" width="12" bestFit="1" customWidth="1"/>
    <col min="2073" max="2073" width="10.85546875" bestFit="1" customWidth="1"/>
    <col min="2075" max="2075" width="10.5703125" bestFit="1" customWidth="1"/>
    <col min="2305" max="2305" width="6.28515625" customWidth="1"/>
    <col min="2306" max="2306" width="8.7109375" customWidth="1"/>
    <col min="2307" max="2307" width="58.5703125" customWidth="1"/>
    <col min="2308" max="2308" width="13.140625" customWidth="1"/>
    <col min="2309" max="2309" width="13.42578125" customWidth="1"/>
    <col min="2310" max="2310" width="12.28515625" customWidth="1"/>
    <col min="2311" max="2311" width="14.28515625" customWidth="1"/>
    <col min="2312" max="2312" width="12.28515625" customWidth="1"/>
    <col min="2313" max="2313" width="13.7109375" customWidth="1"/>
    <col min="2314" max="2314" width="12.28515625" customWidth="1"/>
    <col min="2315" max="2315" width="16" customWidth="1"/>
    <col min="2316" max="2318" width="12.28515625" customWidth="1"/>
    <col min="2319" max="2319" width="13.85546875" customWidth="1"/>
    <col min="2320" max="2320" width="12.28515625" customWidth="1"/>
    <col min="2321" max="2321" width="13" customWidth="1"/>
    <col min="2322" max="2322" width="12.28515625" customWidth="1"/>
    <col min="2323" max="2323" width="14.42578125" bestFit="1" customWidth="1"/>
    <col min="2324" max="2326" width="12.28515625" customWidth="1"/>
    <col min="2327" max="2327" width="13.42578125" customWidth="1"/>
    <col min="2328" max="2328" width="12" bestFit="1" customWidth="1"/>
    <col min="2329" max="2329" width="10.85546875" bestFit="1" customWidth="1"/>
    <col min="2331" max="2331" width="10.5703125" bestFit="1" customWidth="1"/>
    <col min="2561" max="2561" width="6.28515625" customWidth="1"/>
    <col min="2562" max="2562" width="8.7109375" customWidth="1"/>
    <col min="2563" max="2563" width="58.5703125" customWidth="1"/>
    <col min="2564" max="2564" width="13.140625" customWidth="1"/>
    <col min="2565" max="2565" width="13.42578125" customWidth="1"/>
    <col min="2566" max="2566" width="12.28515625" customWidth="1"/>
    <col min="2567" max="2567" width="14.28515625" customWidth="1"/>
    <col min="2568" max="2568" width="12.28515625" customWidth="1"/>
    <col min="2569" max="2569" width="13.7109375" customWidth="1"/>
    <col min="2570" max="2570" width="12.28515625" customWidth="1"/>
    <col min="2571" max="2571" width="16" customWidth="1"/>
    <col min="2572" max="2574" width="12.28515625" customWidth="1"/>
    <col min="2575" max="2575" width="13.85546875" customWidth="1"/>
    <col min="2576" max="2576" width="12.28515625" customWidth="1"/>
    <col min="2577" max="2577" width="13" customWidth="1"/>
    <col min="2578" max="2578" width="12.28515625" customWidth="1"/>
    <col min="2579" max="2579" width="14.42578125" bestFit="1" customWidth="1"/>
    <col min="2580" max="2582" width="12.28515625" customWidth="1"/>
    <col min="2583" max="2583" width="13.42578125" customWidth="1"/>
    <col min="2584" max="2584" width="12" bestFit="1" customWidth="1"/>
    <col min="2585" max="2585" width="10.85546875" bestFit="1" customWidth="1"/>
    <col min="2587" max="2587" width="10.5703125" bestFit="1" customWidth="1"/>
    <col min="2817" max="2817" width="6.28515625" customWidth="1"/>
    <col min="2818" max="2818" width="8.7109375" customWidth="1"/>
    <col min="2819" max="2819" width="58.5703125" customWidth="1"/>
    <col min="2820" max="2820" width="13.140625" customWidth="1"/>
    <col min="2821" max="2821" width="13.42578125" customWidth="1"/>
    <col min="2822" max="2822" width="12.28515625" customWidth="1"/>
    <col min="2823" max="2823" width="14.28515625" customWidth="1"/>
    <col min="2824" max="2824" width="12.28515625" customWidth="1"/>
    <col min="2825" max="2825" width="13.7109375" customWidth="1"/>
    <col min="2826" max="2826" width="12.28515625" customWidth="1"/>
    <col min="2827" max="2827" width="16" customWidth="1"/>
    <col min="2828" max="2830" width="12.28515625" customWidth="1"/>
    <col min="2831" max="2831" width="13.85546875" customWidth="1"/>
    <col min="2832" max="2832" width="12.28515625" customWidth="1"/>
    <col min="2833" max="2833" width="13" customWidth="1"/>
    <col min="2834" max="2834" width="12.28515625" customWidth="1"/>
    <col min="2835" max="2835" width="14.42578125" bestFit="1" customWidth="1"/>
    <col min="2836" max="2838" width="12.28515625" customWidth="1"/>
    <col min="2839" max="2839" width="13.42578125" customWidth="1"/>
    <col min="2840" max="2840" width="12" bestFit="1" customWidth="1"/>
    <col min="2841" max="2841" width="10.85546875" bestFit="1" customWidth="1"/>
    <col min="2843" max="2843" width="10.5703125" bestFit="1" customWidth="1"/>
    <col min="3073" max="3073" width="6.28515625" customWidth="1"/>
    <col min="3074" max="3074" width="8.7109375" customWidth="1"/>
    <col min="3075" max="3075" width="58.5703125" customWidth="1"/>
    <col min="3076" max="3076" width="13.140625" customWidth="1"/>
    <col min="3077" max="3077" width="13.42578125" customWidth="1"/>
    <col min="3078" max="3078" width="12.28515625" customWidth="1"/>
    <col min="3079" max="3079" width="14.28515625" customWidth="1"/>
    <col min="3080" max="3080" width="12.28515625" customWidth="1"/>
    <col min="3081" max="3081" width="13.7109375" customWidth="1"/>
    <col min="3082" max="3082" width="12.28515625" customWidth="1"/>
    <col min="3083" max="3083" width="16" customWidth="1"/>
    <col min="3084" max="3086" width="12.28515625" customWidth="1"/>
    <col min="3087" max="3087" width="13.85546875" customWidth="1"/>
    <col min="3088" max="3088" width="12.28515625" customWidth="1"/>
    <col min="3089" max="3089" width="13" customWidth="1"/>
    <col min="3090" max="3090" width="12.28515625" customWidth="1"/>
    <col min="3091" max="3091" width="14.42578125" bestFit="1" customWidth="1"/>
    <col min="3092" max="3094" width="12.28515625" customWidth="1"/>
    <col min="3095" max="3095" width="13.42578125" customWidth="1"/>
    <col min="3096" max="3096" width="12" bestFit="1" customWidth="1"/>
    <col min="3097" max="3097" width="10.85546875" bestFit="1" customWidth="1"/>
    <col min="3099" max="3099" width="10.5703125" bestFit="1" customWidth="1"/>
    <col min="3329" max="3329" width="6.28515625" customWidth="1"/>
    <col min="3330" max="3330" width="8.7109375" customWidth="1"/>
    <col min="3331" max="3331" width="58.5703125" customWidth="1"/>
    <col min="3332" max="3332" width="13.140625" customWidth="1"/>
    <col min="3333" max="3333" width="13.42578125" customWidth="1"/>
    <col min="3334" max="3334" width="12.28515625" customWidth="1"/>
    <col min="3335" max="3335" width="14.28515625" customWidth="1"/>
    <col min="3336" max="3336" width="12.28515625" customWidth="1"/>
    <col min="3337" max="3337" width="13.7109375" customWidth="1"/>
    <col min="3338" max="3338" width="12.28515625" customWidth="1"/>
    <col min="3339" max="3339" width="16" customWidth="1"/>
    <col min="3340" max="3342" width="12.28515625" customWidth="1"/>
    <col min="3343" max="3343" width="13.85546875" customWidth="1"/>
    <col min="3344" max="3344" width="12.28515625" customWidth="1"/>
    <col min="3345" max="3345" width="13" customWidth="1"/>
    <col min="3346" max="3346" width="12.28515625" customWidth="1"/>
    <col min="3347" max="3347" width="14.42578125" bestFit="1" customWidth="1"/>
    <col min="3348" max="3350" width="12.28515625" customWidth="1"/>
    <col min="3351" max="3351" width="13.42578125" customWidth="1"/>
    <col min="3352" max="3352" width="12" bestFit="1" customWidth="1"/>
    <col min="3353" max="3353" width="10.85546875" bestFit="1" customWidth="1"/>
    <col min="3355" max="3355" width="10.5703125" bestFit="1" customWidth="1"/>
    <col min="3585" max="3585" width="6.28515625" customWidth="1"/>
    <col min="3586" max="3586" width="8.7109375" customWidth="1"/>
    <col min="3587" max="3587" width="58.5703125" customWidth="1"/>
    <col min="3588" max="3588" width="13.140625" customWidth="1"/>
    <col min="3589" max="3589" width="13.42578125" customWidth="1"/>
    <col min="3590" max="3590" width="12.28515625" customWidth="1"/>
    <col min="3591" max="3591" width="14.28515625" customWidth="1"/>
    <col min="3592" max="3592" width="12.28515625" customWidth="1"/>
    <col min="3593" max="3593" width="13.7109375" customWidth="1"/>
    <col min="3594" max="3594" width="12.28515625" customWidth="1"/>
    <col min="3595" max="3595" width="16" customWidth="1"/>
    <col min="3596" max="3598" width="12.28515625" customWidth="1"/>
    <col min="3599" max="3599" width="13.85546875" customWidth="1"/>
    <col min="3600" max="3600" width="12.28515625" customWidth="1"/>
    <col min="3601" max="3601" width="13" customWidth="1"/>
    <col min="3602" max="3602" width="12.28515625" customWidth="1"/>
    <col min="3603" max="3603" width="14.42578125" bestFit="1" customWidth="1"/>
    <col min="3604" max="3606" width="12.28515625" customWidth="1"/>
    <col min="3607" max="3607" width="13.42578125" customWidth="1"/>
    <col min="3608" max="3608" width="12" bestFit="1" customWidth="1"/>
    <col min="3609" max="3609" width="10.85546875" bestFit="1" customWidth="1"/>
    <col min="3611" max="3611" width="10.5703125" bestFit="1" customWidth="1"/>
    <col min="3841" max="3841" width="6.28515625" customWidth="1"/>
    <col min="3842" max="3842" width="8.7109375" customWidth="1"/>
    <col min="3843" max="3843" width="58.5703125" customWidth="1"/>
    <col min="3844" max="3844" width="13.140625" customWidth="1"/>
    <col min="3845" max="3845" width="13.42578125" customWidth="1"/>
    <col min="3846" max="3846" width="12.28515625" customWidth="1"/>
    <col min="3847" max="3847" width="14.28515625" customWidth="1"/>
    <col min="3848" max="3848" width="12.28515625" customWidth="1"/>
    <col min="3849" max="3849" width="13.7109375" customWidth="1"/>
    <col min="3850" max="3850" width="12.28515625" customWidth="1"/>
    <col min="3851" max="3851" width="16" customWidth="1"/>
    <col min="3852" max="3854" width="12.28515625" customWidth="1"/>
    <col min="3855" max="3855" width="13.85546875" customWidth="1"/>
    <col min="3856" max="3856" width="12.28515625" customWidth="1"/>
    <col min="3857" max="3857" width="13" customWidth="1"/>
    <col min="3858" max="3858" width="12.28515625" customWidth="1"/>
    <col min="3859" max="3859" width="14.42578125" bestFit="1" customWidth="1"/>
    <col min="3860" max="3862" width="12.28515625" customWidth="1"/>
    <col min="3863" max="3863" width="13.42578125" customWidth="1"/>
    <col min="3864" max="3864" width="12" bestFit="1" customWidth="1"/>
    <col min="3865" max="3865" width="10.85546875" bestFit="1" customWidth="1"/>
    <col min="3867" max="3867" width="10.5703125" bestFit="1" customWidth="1"/>
    <col min="4097" max="4097" width="6.28515625" customWidth="1"/>
    <col min="4098" max="4098" width="8.7109375" customWidth="1"/>
    <col min="4099" max="4099" width="58.5703125" customWidth="1"/>
    <col min="4100" max="4100" width="13.140625" customWidth="1"/>
    <col min="4101" max="4101" width="13.42578125" customWidth="1"/>
    <col min="4102" max="4102" width="12.28515625" customWidth="1"/>
    <col min="4103" max="4103" width="14.28515625" customWidth="1"/>
    <col min="4104" max="4104" width="12.28515625" customWidth="1"/>
    <col min="4105" max="4105" width="13.7109375" customWidth="1"/>
    <col min="4106" max="4106" width="12.28515625" customWidth="1"/>
    <col min="4107" max="4107" width="16" customWidth="1"/>
    <col min="4108" max="4110" width="12.28515625" customWidth="1"/>
    <col min="4111" max="4111" width="13.85546875" customWidth="1"/>
    <col min="4112" max="4112" width="12.28515625" customWidth="1"/>
    <col min="4113" max="4113" width="13" customWidth="1"/>
    <col min="4114" max="4114" width="12.28515625" customWidth="1"/>
    <col min="4115" max="4115" width="14.42578125" bestFit="1" customWidth="1"/>
    <col min="4116" max="4118" width="12.28515625" customWidth="1"/>
    <col min="4119" max="4119" width="13.42578125" customWidth="1"/>
    <col min="4120" max="4120" width="12" bestFit="1" customWidth="1"/>
    <col min="4121" max="4121" width="10.85546875" bestFit="1" customWidth="1"/>
    <col min="4123" max="4123" width="10.5703125" bestFit="1" customWidth="1"/>
    <col min="4353" max="4353" width="6.28515625" customWidth="1"/>
    <col min="4354" max="4354" width="8.7109375" customWidth="1"/>
    <col min="4355" max="4355" width="58.5703125" customWidth="1"/>
    <col min="4356" max="4356" width="13.140625" customWidth="1"/>
    <col min="4357" max="4357" width="13.42578125" customWidth="1"/>
    <col min="4358" max="4358" width="12.28515625" customWidth="1"/>
    <col min="4359" max="4359" width="14.28515625" customWidth="1"/>
    <col min="4360" max="4360" width="12.28515625" customWidth="1"/>
    <col min="4361" max="4361" width="13.7109375" customWidth="1"/>
    <col min="4362" max="4362" width="12.28515625" customWidth="1"/>
    <col min="4363" max="4363" width="16" customWidth="1"/>
    <col min="4364" max="4366" width="12.28515625" customWidth="1"/>
    <col min="4367" max="4367" width="13.85546875" customWidth="1"/>
    <col min="4368" max="4368" width="12.28515625" customWidth="1"/>
    <col min="4369" max="4369" width="13" customWidth="1"/>
    <col min="4370" max="4370" width="12.28515625" customWidth="1"/>
    <col min="4371" max="4371" width="14.42578125" bestFit="1" customWidth="1"/>
    <col min="4372" max="4374" width="12.28515625" customWidth="1"/>
    <col min="4375" max="4375" width="13.42578125" customWidth="1"/>
    <col min="4376" max="4376" width="12" bestFit="1" customWidth="1"/>
    <col min="4377" max="4377" width="10.85546875" bestFit="1" customWidth="1"/>
    <col min="4379" max="4379" width="10.5703125" bestFit="1" customWidth="1"/>
    <col min="4609" max="4609" width="6.28515625" customWidth="1"/>
    <col min="4610" max="4610" width="8.7109375" customWidth="1"/>
    <col min="4611" max="4611" width="58.5703125" customWidth="1"/>
    <col min="4612" max="4612" width="13.140625" customWidth="1"/>
    <col min="4613" max="4613" width="13.42578125" customWidth="1"/>
    <col min="4614" max="4614" width="12.28515625" customWidth="1"/>
    <col min="4615" max="4615" width="14.28515625" customWidth="1"/>
    <col min="4616" max="4616" width="12.28515625" customWidth="1"/>
    <col min="4617" max="4617" width="13.7109375" customWidth="1"/>
    <col min="4618" max="4618" width="12.28515625" customWidth="1"/>
    <col min="4619" max="4619" width="16" customWidth="1"/>
    <col min="4620" max="4622" width="12.28515625" customWidth="1"/>
    <col min="4623" max="4623" width="13.85546875" customWidth="1"/>
    <col min="4624" max="4624" width="12.28515625" customWidth="1"/>
    <col min="4625" max="4625" width="13" customWidth="1"/>
    <col min="4626" max="4626" width="12.28515625" customWidth="1"/>
    <col min="4627" max="4627" width="14.42578125" bestFit="1" customWidth="1"/>
    <col min="4628" max="4630" width="12.28515625" customWidth="1"/>
    <col min="4631" max="4631" width="13.42578125" customWidth="1"/>
    <col min="4632" max="4632" width="12" bestFit="1" customWidth="1"/>
    <col min="4633" max="4633" width="10.85546875" bestFit="1" customWidth="1"/>
    <col min="4635" max="4635" width="10.5703125" bestFit="1" customWidth="1"/>
    <col min="4865" max="4865" width="6.28515625" customWidth="1"/>
    <col min="4866" max="4866" width="8.7109375" customWidth="1"/>
    <col min="4867" max="4867" width="58.5703125" customWidth="1"/>
    <col min="4868" max="4868" width="13.140625" customWidth="1"/>
    <col min="4869" max="4869" width="13.42578125" customWidth="1"/>
    <col min="4870" max="4870" width="12.28515625" customWidth="1"/>
    <col min="4871" max="4871" width="14.28515625" customWidth="1"/>
    <col min="4872" max="4872" width="12.28515625" customWidth="1"/>
    <col min="4873" max="4873" width="13.7109375" customWidth="1"/>
    <col min="4874" max="4874" width="12.28515625" customWidth="1"/>
    <col min="4875" max="4875" width="16" customWidth="1"/>
    <col min="4876" max="4878" width="12.28515625" customWidth="1"/>
    <col min="4879" max="4879" width="13.85546875" customWidth="1"/>
    <col min="4880" max="4880" width="12.28515625" customWidth="1"/>
    <col min="4881" max="4881" width="13" customWidth="1"/>
    <col min="4882" max="4882" width="12.28515625" customWidth="1"/>
    <col min="4883" max="4883" width="14.42578125" bestFit="1" customWidth="1"/>
    <col min="4884" max="4886" width="12.28515625" customWidth="1"/>
    <col min="4887" max="4887" width="13.42578125" customWidth="1"/>
    <col min="4888" max="4888" width="12" bestFit="1" customWidth="1"/>
    <col min="4889" max="4889" width="10.85546875" bestFit="1" customWidth="1"/>
    <col min="4891" max="4891" width="10.5703125" bestFit="1" customWidth="1"/>
    <col min="5121" max="5121" width="6.28515625" customWidth="1"/>
    <col min="5122" max="5122" width="8.7109375" customWidth="1"/>
    <col min="5123" max="5123" width="58.5703125" customWidth="1"/>
    <col min="5124" max="5124" width="13.140625" customWidth="1"/>
    <col min="5125" max="5125" width="13.42578125" customWidth="1"/>
    <col min="5126" max="5126" width="12.28515625" customWidth="1"/>
    <col min="5127" max="5127" width="14.28515625" customWidth="1"/>
    <col min="5128" max="5128" width="12.28515625" customWidth="1"/>
    <col min="5129" max="5129" width="13.7109375" customWidth="1"/>
    <col min="5130" max="5130" width="12.28515625" customWidth="1"/>
    <col min="5131" max="5131" width="16" customWidth="1"/>
    <col min="5132" max="5134" width="12.28515625" customWidth="1"/>
    <col min="5135" max="5135" width="13.85546875" customWidth="1"/>
    <col min="5136" max="5136" width="12.28515625" customWidth="1"/>
    <col min="5137" max="5137" width="13" customWidth="1"/>
    <col min="5138" max="5138" width="12.28515625" customWidth="1"/>
    <col min="5139" max="5139" width="14.42578125" bestFit="1" customWidth="1"/>
    <col min="5140" max="5142" width="12.28515625" customWidth="1"/>
    <col min="5143" max="5143" width="13.42578125" customWidth="1"/>
    <col min="5144" max="5144" width="12" bestFit="1" customWidth="1"/>
    <col min="5145" max="5145" width="10.85546875" bestFit="1" customWidth="1"/>
    <col min="5147" max="5147" width="10.5703125" bestFit="1" customWidth="1"/>
    <col min="5377" max="5377" width="6.28515625" customWidth="1"/>
    <col min="5378" max="5378" width="8.7109375" customWidth="1"/>
    <col min="5379" max="5379" width="58.5703125" customWidth="1"/>
    <col min="5380" max="5380" width="13.140625" customWidth="1"/>
    <col min="5381" max="5381" width="13.42578125" customWidth="1"/>
    <col min="5382" max="5382" width="12.28515625" customWidth="1"/>
    <col min="5383" max="5383" width="14.28515625" customWidth="1"/>
    <col min="5384" max="5384" width="12.28515625" customWidth="1"/>
    <col min="5385" max="5385" width="13.7109375" customWidth="1"/>
    <col min="5386" max="5386" width="12.28515625" customWidth="1"/>
    <col min="5387" max="5387" width="16" customWidth="1"/>
    <col min="5388" max="5390" width="12.28515625" customWidth="1"/>
    <col min="5391" max="5391" width="13.85546875" customWidth="1"/>
    <col min="5392" max="5392" width="12.28515625" customWidth="1"/>
    <col min="5393" max="5393" width="13" customWidth="1"/>
    <col min="5394" max="5394" width="12.28515625" customWidth="1"/>
    <col min="5395" max="5395" width="14.42578125" bestFit="1" customWidth="1"/>
    <col min="5396" max="5398" width="12.28515625" customWidth="1"/>
    <col min="5399" max="5399" width="13.42578125" customWidth="1"/>
    <col min="5400" max="5400" width="12" bestFit="1" customWidth="1"/>
    <col min="5401" max="5401" width="10.85546875" bestFit="1" customWidth="1"/>
    <col min="5403" max="5403" width="10.5703125" bestFit="1" customWidth="1"/>
    <col min="5633" max="5633" width="6.28515625" customWidth="1"/>
    <col min="5634" max="5634" width="8.7109375" customWidth="1"/>
    <col min="5635" max="5635" width="58.5703125" customWidth="1"/>
    <col min="5636" max="5636" width="13.140625" customWidth="1"/>
    <col min="5637" max="5637" width="13.42578125" customWidth="1"/>
    <col min="5638" max="5638" width="12.28515625" customWidth="1"/>
    <col min="5639" max="5639" width="14.28515625" customWidth="1"/>
    <col min="5640" max="5640" width="12.28515625" customWidth="1"/>
    <col min="5641" max="5641" width="13.7109375" customWidth="1"/>
    <col min="5642" max="5642" width="12.28515625" customWidth="1"/>
    <col min="5643" max="5643" width="16" customWidth="1"/>
    <col min="5644" max="5646" width="12.28515625" customWidth="1"/>
    <col min="5647" max="5647" width="13.85546875" customWidth="1"/>
    <col min="5648" max="5648" width="12.28515625" customWidth="1"/>
    <col min="5649" max="5649" width="13" customWidth="1"/>
    <col min="5650" max="5650" width="12.28515625" customWidth="1"/>
    <col min="5651" max="5651" width="14.42578125" bestFit="1" customWidth="1"/>
    <col min="5652" max="5654" width="12.28515625" customWidth="1"/>
    <col min="5655" max="5655" width="13.42578125" customWidth="1"/>
    <col min="5656" max="5656" width="12" bestFit="1" customWidth="1"/>
    <col min="5657" max="5657" width="10.85546875" bestFit="1" customWidth="1"/>
    <col min="5659" max="5659" width="10.5703125" bestFit="1" customWidth="1"/>
    <col min="5889" max="5889" width="6.28515625" customWidth="1"/>
    <col min="5890" max="5890" width="8.7109375" customWidth="1"/>
    <col min="5891" max="5891" width="58.5703125" customWidth="1"/>
    <col min="5892" max="5892" width="13.140625" customWidth="1"/>
    <col min="5893" max="5893" width="13.42578125" customWidth="1"/>
    <col min="5894" max="5894" width="12.28515625" customWidth="1"/>
    <col min="5895" max="5895" width="14.28515625" customWidth="1"/>
    <col min="5896" max="5896" width="12.28515625" customWidth="1"/>
    <col min="5897" max="5897" width="13.7109375" customWidth="1"/>
    <col min="5898" max="5898" width="12.28515625" customWidth="1"/>
    <col min="5899" max="5899" width="16" customWidth="1"/>
    <col min="5900" max="5902" width="12.28515625" customWidth="1"/>
    <col min="5903" max="5903" width="13.85546875" customWidth="1"/>
    <col min="5904" max="5904" width="12.28515625" customWidth="1"/>
    <col min="5905" max="5905" width="13" customWidth="1"/>
    <col min="5906" max="5906" width="12.28515625" customWidth="1"/>
    <col min="5907" max="5907" width="14.42578125" bestFit="1" customWidth="1"/>
    <col min="5908" max="5910" width="12.28515625" customWidth="1"/>
    <col min="5911" max="5911" width="13.42578125" customWidth="1"/>
    <col min="5912" max="5912" width="12" bestFit="1" customWidth="1"/>
    <col min="5913" max="5913" width="10.85546875" bestFit="1" customWidth="1"/>
    <col min="5915" max="5915" width="10.5703125" bestFit="1" customWidth="1"/>
    <col min="6145" max="6145" width="6.28515625" customWidth="1"/>
    <col min="6146" max="6146" width="8.7109375" customWidth="1"/>
    <col min="6147" max="6147" width="58.5703125" customWidth="1"/>
    <col min="6148" max="6148" width="13.140625" customWidth="1"/>
    <col min="6149" max="6149" width="13.42578125" customWidth="1"/>
    <col min="6150" max="6150" width="12.28515625" customWidth="1"/>
    <col min="6151" max="6151" width="14.28515625" customWidth="1"/>
    <col min="6152" max="6152" width="12.28515625" customWidth="1"/>
    <col min="6153" max="6153" width="13.7109375" customWidth="1"/>
    <col min="6154" max="6154" width="12.28515625" customWidth="1"/>
    <col min="6155" max="6155" width="16" customWidth="1"/>
    <col min="6156" max="6158" width="12.28515625" customWidth="1"/>
    <col min="6159" max="6159" width="13.85546875" customWidth="1"/>
    <col min="6160" max="6160" width="12.28515625" customWidth="1"/>
    <col min="6161" max="6161" width="13" customWidth="1"/>
    <col min="6162" max="6162" width="12.28515625" customWidth="1"/>
    <col min="6163" max="6163" width="14.42578125" bestFit="1" customWidth="1"/>
    <col min="6164" max="6166" width="12.28515625" customWidth="1"/>
    <col min="6167" max="6167" width="13.42578125" customWidth="1"/>
    <col min="6168" max="6168" width="12" bestFit="1" customWidth="1"/>
    <col min="6169" max="6169" width="10.85546875" bestFit="1" customWidth="1"/>
    <col min="6171" max="6171" width="10.5703125" bestFit="1" customWidth="1"/>
    <col min="6401" max="6401" width="6.28515625" customWidth="1"/>
    <col min="6402" max="6402" width="8.7109375" customWidth="1"/>
    <col min="6403" max="6403" width="58.5703125" customWidth="1"/>
    <col min="6404" max="6404" width="13.140625" customWidth="1"/>
    <col min="6405" max="6405" width="13.42578125" customWidth="1"/>
    <col min="6406" max="6406" width="12.28515625" customWidth="1"/>
    <col min="6407" max="6407" width="14.28515625" customWidth="1"/>
    <col min="6408" max="6408" width="12.28515625" customWidth="1"/>
    <col min="6409" max="6409" width="13.7109375" customWidth="1"/>
    <col min="6410" max="6410" width="12.28515625" customWidth="1"/>
    <col min="6411" max="6411" width="16" customWidth="1"/>
    <col min="6412" max="6414" width="12.28515625" customWidth="1"/>
    <col min="6415" max="6415" width="13.85546875" customWidth="1"/>
    <col min="6416" max="6416" width="12.28515625" customWidth="1"/>
    <col min="6417" max="6417" width="13" customWidth="1"/>
    <col min="6418" max="6418" width="12.28515625" customWidth="1"/>
    <col min="6419" max="6419" width="14.42578125" bestFit="1" customWidth="1"/>
    <col min="6420" max="6422" width="12.28515625" customWidth="1"/>
    <col min="6423" max="6423" width="13.42578125" customWidth="1"/>
    <col min="6424" max="6424" width="12" bestFit="1" customWidth="1"/>
    <col min="6425" max="6425" width="10.85546875" bestFit="1" customWidth="1"/>
    <col min="6427" max="6427" width="10.5703125" bestFit="1" customWidth="1"/>
    <col min="6657" max="6657" width="6.28515625" customWidth="1"/>
    <col min="6658" max="6658" width="8.7109375" customWidth="1"/>
    <col min="6659" max="6659" width="58.5703125" customWidth="1"/>
    <col min="6660" max="6660" width="13.140625" customWidth="1"/>
    <col min="6661" max="6661" width="13.42578125" customWidth="1"/>
    <col min="6662" max="6662" width="12.28515625" customWidth="1"/>
    <col min="6663" max="6663" width="14.28515625" customWidth="1"/>
    <col min="6664" max="6664" width="12.28515625" customWidth="1"/>
    <col min="6665" max="6665" width="13.7109375" customWidth="1"/>
    <col min="6666" max="6666" width="12.28515625" customWidth="1"/>
    <col min="6667" max="6667" width="16" customWidth="1"/>
    <col min="6668" max="6670" width="12.28515625" customWidth="1"/>
    <col min="6671" max="6671" width="13.85546875" customWidth="1"/>
    <col min="6672" max="6672" width="12.28515625" customWidth="1"/>
    <col min="6673" max="6673" width="13" customWidth="1"/>
    <col min="6674" max="6674" width="12.28515625" customWidth="1"/>
    <col min="6675" max="6675" width="14.42578125" bestFit="1" customWidth="1"/>
    <col min="6676" max="6678" width="12.28515625" customWidth="1"/>
    <col min="6679" max="6679" width="13.42578125" customWidth="1"/>
    <col min="6680" max="6680" width="12" bestFit="1" customWidth="1"/>
    <col min="6681" max="6681" width="10.85546875" bestFit="1" customWidth="1"/>
    <col min="6683" max="6683" width="10.5703125" bestFit="1" customWidth="1"/>
    <col min="6913" max="6913" width="6.28515625" customWidth="1"/>
    <col min="6914" max="6914" width="8.7109375" customWidth="1"/>
    <col min="6915" max="6915" width="58.5703125" customWidth="1"/>
    <col min="6916" max="6916" width="13.140625" customWidth="1"/>
    <col min="6917" max="6917" width="13.42578125" customWidth="1"/>
    <col min="6918" max="6918" width="12.28515625" customWidth="1"/>
    <col min="6919" max="6919" width="14.28515625" customWidth="1"/>
    <col min="6920" max="6920" width="12.28515625" customWidth="1"/>
    <col min="6921" max="6921" width="13.7109375" customWidth="1"/>
    <col min="6922" max="6922" width="12.28515625" customWidth="1"/>
    <col min="6923" max="6923" width="16" customWidth="1"/>
    <col min="6924" max="6926" width="12.28515625" customWidth="1"/>
    <col min="6927" max="6927" width="13.85546875" customWidth="1"/>
    <col min="6928" max="6928" width="12.28515625" customWidth="1"/>
    <col min="6929" max="6929" width="13" customWidth="1"/>
    <col min="6930" max="6930" width="12.28515625" customWidth="1"/>
    <col min="6931" max="6931" width="14.42578125" bestFit="1" customWidth="1"/>
    <col min="6932" max="6934" width="12.28515625" customWidth="1"/>
    <col min="6935" max="6935" width="13.42578125" customWidth="1"/>
    <col min="6936" max="6936" width="12" bestFit="1" customWidth="1"/>
    <col min="6937" max="6937" width="10.85546875" bestFit="1" customWidth="1"/>
    <col min="6939" max="6939" width="10.5703125" bestFit="1" customWidth="1"/>
    <col min="7169" max="7169" width="6.28515625" customWidth="1"/>
    <col min="7170" max="7170" width="8.7109375" customWidth="1"/>
    <col min="7171" max="7171" width="58.5703125" customWidth="1"/>
    <col min="7172" max="7172" width="13.140625" customWidth="1"/>
    <col min="7173" max="7173" width="13.42578125" customWidth="1"/>
    <col min="7174" max="7174" width="12.28515625" customWidth="1"/>
    <col min="7175" max="7175" width="14.28515625" customWidth="1"/>
    <col min="7176" max="7176" width="12.28515625" customWidth="1"/>
    <col min="7177" max="7177" width="13.7109375" customWidth="1"/>
    <col min="7178" max="7178" width="12.28515625" customWidth="1"/>
    <col min="7179" max="7179" width="16" customWidth="1"/>
    <col min="7180" max="7182" width="12.28515625" customWidth="1"/>
    <col min="7183" max="7183" width="13.85546875" customWidth="1"/>
    <col min="7184" max="7184" width="12.28515625" customWidth="1"/>
    <col min="7185" max="7185" width="13" customWidth="1"/>
    <col min="7186" max="7186" width="12.28515625" customWidth="1"/>
    <col min="7187" max="7187" width="14.42578125" bestFit="1" customWidth="1"/>
    <col min="7188" max="7190" width="12.28515625" customWidth="1"/>
    <col min="7191" max="7191" width="13.42578125" customWidth="1"/>
    <col min="7192" max="7192" width="12" bestFit="1" customWidth="1"/>
    <col min="7193" max="7193" width="10.85546875" bestFit="1" customWidth="1"/>
    <col min="7195" max="7195" width="10.5703125" bestFit="1" customWidth="1"/>
    <col min="7425" max="7425" width="6.28515625" customWidth="1"/>
    <col min="7426" max="7426" width="8.7109375" customWidth="1"/>
    <col min="7427" max="7427" width="58.5703125" customWidth="1"/>
    <col min="7428" max="7428" width="13.140625" customWidth="1"/>
    <col min="7429" max="7429" width="13.42578125" customWidth="1"/>
    <col min="7430" max="7430" width="12.28515625" customWidth="1"/>
    <col min="7431" max="7431" width="14.28515625" customWidth="1"/>
    <col min="7432" max="7432" width="12.28515625" customWidth="1"/>
    <col min="7433" max="7433" width="13.7109375" customWidth="1"/>
    <col min="7434" max="7434" width="12.28515625" customWidth="1"/>
    <col min="7435" max="7435" width="16" customWidth="1"/>
    <col min="7436" max="7438" width="12.28515625" customWidth="1"/>
    <col min="7439" max="7439" width="13.85546875" customWidth="1"/>
    <col min="7440" max="7440" width="12.28515625" customWidth="1"/>
    <col min="7441" max="7441" width="13" customWidth="1"/>
    <col min="7442" max="7442" width="12.28515625" customWidth="1"/>
    <col min="7443" max="7443" width="14.42578125" bestFit="1" customWidth="1"/>
    <col min="7444" max="7446" width="12.28515625" customWidth="1"/>
    <col min="7447" max="7447" width="13.42578125" customWidth="1"/>
    <col min="7448" max="7448" width="12" bestFit="1" customWidth="1"/>
    <col min="7449" max="7449" width="10.85546875" bestFit="1" customWidth="1"/>
    <col min="7451" max="7451" width="10.5703125" bestFit="1" customWidth="1"/>
    <col min="7681" max="7681" width="6.28515625" customWidth="1"/>
    <col min="7682" max="7682" width="8.7109375" customWidth="1"/>
    <col min="7683" max="7683" width="58.5703125" customWidth="1"/>
    <col min="7684" max="7684" width="13.140625" customWidth="1"/>
    <col min="7685" max="7685" width="13.42578125" customWidth="1"/>
    <col min="7686" max="7686" width="12.28515625" customWidth="1"/>
    <col min="7687" max="7687" width="14.28515625" customWidth="1"/>
    <col min="7688" max="7688" width="12.28515625" customWidth="1"/>
    <col min="7689" max="7689" width="13.7109375" customWidth="1"/>
    <col min="7690" max="7690" width="12.28515625" customWidth="1"/>
    <col min="7691" max="7691" width="16" customWidth="1"/>
    <col min="7692" max="7694" width="12.28515625" customWidth="1"/>
    <col min="7695" max="7695" width="13.85546875" customWidth="1"/>
    <col min="7696" max="7696" width="12.28515625" customWidth="1"/>
    <col min="7697" max="7697" width="13" customWidth="1"/>
    <col min="7698" max="7698" width="12.28515625" customWidth="1"/>
    <col min="7699" max="7699" width="14.42578125" bestFit="1" customWidth="1"/>
    <col min="7700" max="7702" width="12.28515625" customWidth="1"/>
    <col min="7703" max="7703" width="13.42578125" customWidth="1"/>
    <col min="7704" max="7704" width="12" bestFit="1" customWidth="1"/>
    <col min="7705" max="7705" width="10.85546875" bestFit="1" customWidth="1"/>
    <col min="7707" max="7707" width="10.5703125" bestFit="1" customWidth="1"/>
    <col min="7937" max="7937" width="6.28515625" customWidth="1"/>
    <col min="7938" max="7938" width="8.7109375" customWidth="1"/>
    <col min="7939" max="7939" width="58.5703125" customWidth="1"/>
    <col min="7940" max="7940" width="13.140625" customWidth="1"/>
    <col min="7941" max="7941" width="13.42578125" customWidth="1"/>
    <col min="7942" max="7942" width="12.28515625" customWidth="1"/>
    <col min="7943" max="7943" width="14.28515625" customWidth="1"/>
    <col min="7944" max="7944" width="12.28515625" customWidth="1"/>
    <col min="7945" max="7945" width="13.7109375" customWidth="1"/>
    <col min="7946" max="7946" width="12.28515625" customWidth="1"/>
    <col min="7947" max="7947" width="16" customWidth="1"/>
    <col min="7948" max="7950" width="12.28515625" customWidth="1"/>
    <col min="7951" max="7951" width="13.85546875" customWidth="1"/>
    <col min="7952" max="7952" width="12.28515625" customWidth="1"/>
    <col min="7953" max="7953" width="13" customWidth="1"/>
    <col min="7954" max="7954" width="12.28515625" customWidth="1"/>
    <col min="7955" max="7955" width="14.42578125" bestFit="1" customWidth="1"/>
    <col min="7956" max="7958" width="12.28515625" customWidth="1"/>
    <col min="7959" max="7959" width="13.42578125" customWidth="1"/>
    <col min="7960" max="7960" width="12" bestFit="1" customWidth="1"/>
    <col min="7961" max="7961" width="10.85546875" bestFit="1" customWidth="1"/>
    <col min="7963" max="7963" width="10.5703125" bestFit="1" customWidth="1"/>
    <col min="8193" max="8193" width="6.28515625" customWidth="1"/>
    <col min="8194" max="8194" width="8.7109375" customWidth="1"/>
    <col min="8195" max="8195" width="58.5703125" customWidth="1"/>
    <col min="8196" max="8196" width="13.140625" customWidth="1"/>
    <col min="8197" max="8197" width="13.42578125" customWidth="1"/>
    <col min="8198" max="8198" width="12.28515625" customWidth="1"/>
    <col min="8199" max="8199" width="14.28515625" customWidth="1"/>
    <col min="8200" max="8200" width="12.28515625" customWidth="1"/>
    <col min="8201" max="8201" width="13.7109375" customWidth="1"/>
    <col min="8202" max="8202" width="12.28515625" customWidth="1"/>
    <col min="8203" max="8203" width="16" customWidth="1"/>
    <col min="8204" max="8206" width="12.28515625" customWidth="1"/>
    <col min="8207" max="8207" width="13.85546875" customWidth="1"/>
    <col min="8208" max="8208" width="12.28515625" customWidth="1"/>
    <col min="8209" max="8209" width="13" customWidth="1"/>
    <col min="8210" max="8210" width="12.28515625" customWidth="1"/>
    <col min="8211" max="8211" width="14.42578125" bestFit="1" customWidth="1"/>
    <col min="8212" max="8214" width="12.28515625" customWidth="1"/>
    <col min="8215" max="8215" width="13.42578125" customWidth="1"/>
    <col min="8216" max="8216" width="12" bestFit="1" customWidth="1"/>
    <col min="8217" max="8217" width="10.85546875" bestFit="1" customWidth="1"/>
    <col min="8219" max="8219" width="10.5703125" bestFit="1" customWidth="1"/>
    <col min="8449" max="8449" width="6.28515625" customWidth="1"/>
    <col min="8450" max="8450" width="8.7109375" customWidth="1"/>
    <col min="8451" max="8451" width="58.5703125" customWidth="1"/>
    <col min="8452" max="8452" width="13.140625" customWidth="1"/>
    <col min="8453" max="8453" width="13.42578125" customWidth="1"/>
    <col min="8454" max="8454" width="12.28515625" customWidth="1"/>
    <col min="8455" max="8455" width="14.28515625" customWidth="1"/>
    <col min="8456" max="8456" width="12.28515625" customWidth="1"/>
    <col min="8457" max="8457" width="13.7109375" customWidth="1"/>
    <col min="8458" max="8458" width="12.28515625" customWidth="1"/>
    <col min="8459" max="8459" width="16" customWidth="1"/>
    <col min="8460" max="8462" width="12.28515625" customWidth="1"/>
    <col min="8463" max="8463" width="13.85546875" customWidth="1"/>
    <col min="8464" max="8464" width="12.28515625" customWidth="1"/>
    <col min="8465" max="8465" width="13" customWidth="1"/>
    <col min="8466" max="8466" width="12.28515625" customWidth="1"/>
    <col min="8467" max="8467" width="14.42578125" bestFit="1" customWidth="1"/>
    <col min="8468" max="8470" width="12.28515625" customWidth="1"/>
    <col min="8471" max="8471" width="13.42578125" customWidth="1"/>
    <col min="8472" max="8472" width="12" bestFit="1" customWidth="1"/>
    <col min="8473" max="8473" width="10.85546875" bestFit="1" customWidth="1"/>
    <col min="8475" max="8475" width="10.5703125" bestFit="1" customWidth="1"/>
    <col min="8705" max="8705" width="6.28515625" customWidth="1"/>
    <col min="8706" max="8706" width="8.7109375" customWidth="1"/>
    <col min="8707" max="8707" width="58.5703125" customWidth="1"/>
    <col min="8708" max="8708" width="13.140625" customWidth="1"/>
    <col min="8709" max="8709" width="13.42578125" customWidth="1"/>
    <col min="8710" max="8710" width="12.28515625" customWidth="1"/>
    <col min="8711" max="8711" width="14.28515625" customWidth="1"/>
    <col min="8712" max="8712" width="12.28515625" customWidth="1"/>
    <col min="8713" max="8713" width="13.7109375" customWidth="1"/>
    <col min="8714" max="8714" width="12.28515625" customWidth="1"/>
    <col min="8715" max="8715" width="16" customWidth="1"/>
    <col min="8716" max="8718" width="12.28515625" customWidth="1"/>
    <col min="8719" max="8719" width="13.85546875" customWidth="1"/>
    <col min="8720" max="8720" width="12.28515625" customWidth="1"/>
    <col min="8721" max="8721" width="13" customWidth="1"/>
    <col min="8722" max="8722" width="12.28515625" customWidth="1"/>
    <col min="8723" max="8723" width="14.42578125" bestFit="1" customWidth="1"/>
    <col min="8724" max="8726" width="12.28515625" customWidth="1"/>
    <col min="8727" max="8727" width="13.42578125" customWidth="1"/>
    <col min="8728" max="8728" width="12" bestFit="1" customWidth="1"/>
    <col min="8729" max="8729" width="10.85546875" bestFit="1" customWidth="1"/>
    <col min="8731" max="8731" width="10.5703125" bestFit="1" customWidth="1"/>
    <col min="8961" max="8961" width="6.28515625" customWidth="1"/>
    <col min="8962" max="8962" width="8.7109375" customWidth="1"/>
    <col min="8963" max="8963" width="58.5703125" customWidth="1"/>
    <col min="8964" max="8964" width="13.140625" customWidth="1"/>
    <col min="8965" max="8965" width="13.42578125" customWidth="1"/>
    <col min="8966" max="8966" width="12.28515625" customWidth="1"/>
    <col min="8967" max="8967" width="14.28515625" customWidth="1"/>
    <col min="8968" max="8968" width="12.28515625" customWidth="1"/>
    <col min="8969" max="8969" width="13.7109375" customWidth="1"/>
    <col min="8970" max="8970" width="12.28515625" customWidth="1"/>
    <col min="8971" max="8971" width="16" customWidth="1"/>
    <col min="8972" max="8974" width="12.28515625" customWidth="1"/>
    <col min="8975" max="8975" width="13.85546875" customWidth="1"/>
    <col min="8976" max="8976" width="12.28515625" customWidth="1"/>
    <col min="8977" max="8977" width="13" customWidth="1"/>
    <col min="8978" max="8978" width="12.28515625" customWidth="1"/>
    <col min="8979" max="8979" width="14.42578125" bestFit="1" customWidth="1"/>
    <col min="8980" max="8982" width="12.28515625" customWidth="1"/>
    <col min="8983" max="8983" width="13.42578125" customWidth="1"/>
    <col min="8984" max="8984" width="12" bestFit="1" customWidth="1"/>
    <col min="8985" max="8985" width="10.85546875" bestFit="1" customWidth="1"/>
    <col min="8987" max="8987" width="10.5703125" bestFit="1" customWidth="1"/>
    <col min="9217" max="9217" width="6.28515625" customWidth="1"/>
    <col min="9218" max="9218" width="8.7109375" customWidth="1"/>
    <col min="9219" max="9219" width="58.5703125" customWidth="1"/>
    <col min="9220" max="9220" width="13.140625" customWidth="1"/>
    <col min="9221" max="9221" width="13.42578125" customWidth="1"/>
    <col min="9222" max="9222" width="12.28515625" customWidth="1"/>
    <col min="9223" max="9223" width="14.28515625" customWidth="1"/>
    <col min="9224" max="9224" width="12.28515625" customWidth="1"/>
    <col min="9225" max="9225" width="13.7109375" customWidth="1"/>
    <col min="9226" max="9226" width="12.28515625" customWidth="1"/>
    <col min="9227" max="9227" width="16" customWidth="1"/>
    <col min="9228" max="9230" width="12.28515625" customWidth="1"/>
    <col min="9231" max="9231" width="13.85546875" customWidth="1"/>
    <col min="9232" max="9232" width="12.28515625" customWidth="1"/>
    <col min="9233" max="9233" width="13" customWidth="1"/>
    <col min="9234" max="9234" width="12.28515625" customWidth="1"/>
    <col min="9235" max="9235" width="14.42578125" bestFit="1" customWidth="1"/>
    <col min="9236" max="9238" width="12.28515625" customWidth="1"/>
    <col min="9239" max="9239" width="13.42578125" customWidth="1"/>
    <col min="9240" max="9240" width="12" bestFit="1" customWidth="1"/>
    <col min="9241" max="9241" width="10.85546875" bestFit="1" customWidth="1"/>
    <col min="9243" max="9243" width="10.5703125" bestFit="1" customWidth="1"/>
    <col min="9473" max="9473" width="6.28515625" customWidth="1"/>
    <col min="9474" max="9474" width="8.7109375" customWidth="1"/>
    <col min="9475" max="9475" width="58.5703125" customWidth="1"/>
    <col min="9476" max="9476" width="13.140625" customWidth="1"/>
    <col min="9477" max="9477" width="13.42578125" customWidth="1"/>
    <col min="9478" max="9478" width="12.28515625" customWidth="1"/>
    <col min="9479" max="9479" width="14.28515625" customWidth="1"/>
    <col min="9480" max="9480" width="12.28515625" customWidth="1"/>
    <col min="9481" max="9481" width="13.7109375" customWidth="1"/>
    <col min="9482" max="9482" width="12.28515625" customWidth="1"/>
    <col min="9483" max="9483" width="16" customWidth="1"/>
    <col min="9484" max="9486" width="12.28515625" customWidth="1"/>
    <col min="9487" max="9487" width="13.85546875" customWidth="1"/>
    <col min="9488" max="9488" width="12.28515625" customWidth="1"/>
    <col min="9489" max="9489" width="13" customWidth="1"/>
    <col min="9490" max="9490" width="12.28515625" customWidth="1"/>
    <col min="9491" max="9491" width="14.42578125" bestFit="1" customWidth="1"/>
    <col min="9492" max="9494" width="12.28515625" customWidth="1"/>
    <col min="9495" max="9495" width="13.42578125" customWidth="1"/>
    <col min="9496" max="9496" width="12" bestFit="1" customWidth="1"/>
    <col min="9497" max="9497" width="10.85546875" bestFit="1" customWidth="1"/>
    <col min="9499" max="9499" width="10.5703125" bestFit="1" customWidth="1"/>
    <col min="9729" max="9729" width="6.28515625" customWidth="1"/>
    <col min="9730" max="9730" width="8.7109375" customWidth="1"/>
    <col min="9731" max="9731" width="58.5703125" customWidth="1"/>
    <col min="9732" max="9732" width="13.140625" customWidth="1"/>
    <col min="9733" max="9733" width="13.42578125" customWidth="1"/>
    <col min="9734" max="9734" width="12.28515625" customWidth="1"/>
    <col min="9735" max="9735" width="14.28515625" customWidth="1"/>
    <col min="9736" max="9736" width="12.28515625" customWidth="1"/>
    <col min="9737" max="9737" width="13.7109375" customWidth="1"/>
    <col min="9738" max="9738" width="12.28515625" customWidth="1"/>
    <col min="9739" max="9739" width="16" customWidth="1"/>
    <col min="9740" max="9742" width="12.28515625" customWidth="1"/>
    <col min="9743" max="9743" width="13.85546875" customWidth="1"/>
    <col min="9744" max="9744" width="12.28515625" customWidth="1"/>
    <col min="9745" max="9745" width="13" customWidth="1"/>
    <col min="9746" max="9746" width="12.28515625" customWidth="1"/>
    <col min="9747" max="9747" width="14.42578125" bestFit="1" customWidth="1"/>
    <col min="9748" max="9750" width="12.28515625" customWidth="1"/>
    <col min="9751" max="9751" width="13.42578125" customWidth="1"/>
    <col min="9752" max="9752" width="12" bestFit="1" customWidth="1"/>
    <col min="9753" max="9753" width="10.85546875" bestFit="1" customWidth="1"/>
    <col min="9755" max="9755" width="10.5703125" bestFit="1" customWidth="1"/>
    <col min="9985" max="9985" width="6.28515625" customWidth="1"/>
    <col min="9986" max="9986" width="8.7109375" customWidth="1"/>
    <col min="9987" max="9987" width="58.5703125" customWidth="1"/>
    <col min="9988" max="9988" width="13.140625" customWidth="1"/>
    <col min="9989" max="9989" width="13.42578125" customWidth="1"/>
    <col min="9990" max="9990" width="12.28515625" customWidth="1"/>
    <col min="9991" max="9991" width="14.28515625" customWidth="1"/>
    <col min="9992" max="9992" width="12.28515625" customWidth="1"/>
    <col min="9993" max="9993" width="13.7109375" customWidth="1"/>
    <col min="9994" max="9994" width="12.28515625" customWidth="1"/>
    <col min="9995" max="9995" width="16" customWidth="1"/>
    <col min="9996" max="9998" width="12.28515625" customWidth="1"/>
    <col min="9999" max="9999" width="13.85546875" customWidth="1"/>
    <col min="10000" max="10000" width="12.28515625" customWidth="1"/>
    <col min="10001" max="10001" width="13" customWidth="1"/>
    <col min="10002" max="10002" width="12.28515625" customWidth="1"/>
    <col min="10003" max="10003" width="14.42578125" bestFit="1" customWidth="1"/>
    <col min="10004" max="10006" width="12.28515625" customWidth="1"/>
    <col min="10007" max="10007" width="13.42578125" customWidth="1"/>
    <col min="10008" max="10008" width="12" bestFit="1" customWidth="1"/>
    <col min="10009" max="10009" width="10.85546875" bestFit="1" customWidth="1"/>
    <col min="10011" max="10011" width="10.5703125" bestFit="1" customWidth="1"/>
    <col min="10241" max="10241" width="6.28515625" customWidth="1"/>
    <col min="10242" max="10242" width="8.7109375" customWidth="1"/>
    <col min="10243" max="10243" width="58.5703125" customWidth="1"/>
    <col min="10244" max="10244" width="13.140625" customWidth="1"/>
    <col min="10245" max="10245" width="13.42578125" customWidth="1"/>
    <col min="10246" max="10246" width="12.28515625" customWidth="1"/>
    <col min="10247" max="10247" width="14.28515625" customWidth="1"/>
    <col min="10248" max="10248" width="12.28515625" customWidth="1"/>
    <col min="10249" max="10249" width="13.7109375" customWidth="1"/>
    <col min="10250" max="10250" width="12.28515625" customWidth="1"/>
    <col min="10251" max="10251" width="16" customWidth="1"/>
    <col min="10252" max="10254" width="12.28515625" customWidth="1"/>
    <col min="10255" max="10255" width="13.85546875" customWidth="1"/>
    <col min="10256" max="10256" width="12.28515625" customWidth="1"/>
    <col min="10257" max="10257" width="13" customWidth="1"/>
    <col min="10258" max="10258" width="12.28515625" customWidth="1"/>
    <col min="10259" max="10259" width="14.42578125" bestFit="1" customWidth="1"/>
    <col min="10260" max="10262" width="12.28515625" customWidth="1"/>
    <col min="10263" max="10263" width="13.42578125" customWidth="1"/>
    <col min="10264" max="10264" width="12" bestFit="1" customWidth="1"/>
    <col min="10265" max="10265" width="10.85546875" bestFit="1" customWidth="1"/>
    <col min="10267" max="10267" width="10.5703125" bestFit="1" customWidth="1"/>
    <col min="10497" max="10497" width="6.28515625" customWidth="1"/>
    <col min="10498" max="10498" width="8.7109375" customWidth="1"/>
    <col min="10499" max="10499" width="58.5703125" customWidth="1"/>
    <col min="10500" max="10500" width="13.140625" customWidth="1"/>
    <col min="10501" max="10501" width="13.42578125" customWidth="1"/>
    <col min="10502" max="10502" width="12.28515625" customWidth="1"/>
    <col min="10503" max="10503" width="14.28515625" customWidth="1"/>
    <col min="10504" max="10504" width="12.28515625" customWidth="1"/>
    <col min="10505" max="10505" width="13.7109375" customWidth="1"/>
    <col min="10506" max="10506" width="12.28515625" customWidth="1"/>
    <col min="10507" max="10507" width="16" customWidth="1"/>
    <col min="10508" max="10510" width="12.28515625" customWidth="1"/>
    <col min="10511" max="10511" width="13.85546875" customWidth="1"/>
    <col min="10512" max="10512" width="12.28515625" customWidth="1"/>
    <col min="10513" max="10513" width="13" customWidth="1"/>
    <col min="10514" max="10514" width="12.28515625" customWidth="1"/>
    <col min="10515" max="10515" width="14.42578125" bestFit="1" customWidth="1"/>
    <col min="10516" max="10518" width="12.28515625" customWidth="1"/>
    <col min="10519" max="10519" width="13.42578125" customWidth="1"/>
    <col min="10520" max="10520" width="12" bestFit="1" customWidth="1"/>
    <col min="10521" max="10521" width="10.85546875" bestFit="1" customWidth="1"/>
    <col min="10523" max="10523" width="10.5703125" bestFit="1" customWidth="1"/>
    <col min="10753" max="10753" width="6.28515625" customWidth="1"/>
    <col min="10754" max="10754" width="8.7109375" customWidth="1"/>
    <col min="10755" max="10755" width="58.5703125" customWidth="1"/>
    <col min="10756" max="10756" width="13.140625" customWidth="1"/>
    <col min="10757" max="10757" width="13.42578125" customWidth="1"/>
    <col min="10758" max="10758" width="12.28515625" customWidth="1"/>
    <col min="10759" max="10759" width="14.28515625" customWidth="1"/>
    <col min="10760" max="10760" width="12.28515625" customWidth="1"/>
    <col min="10761" max="10761" width="13.7109375" customWidth="1"/>
    <col min="10762" max="10762" width="12.28515625" customWidth="1"/>
    <col min="10763" max="10763" width="16" customWidth="1"/>
    <col min="10764" max="10766" width="12.28515625" customWidth="1"/>
    <col min="10767" max="10767" width="13.85546875" customWidth="1"/>
    <col min="10768" max="10768" width="12.28515625" customWidth="1"/>
    <col min="10769" max="10769" width="13" customWidth="1"/>
    <col min="10770" max="10770" width="12.28515625" customWidth="1"/>
    <col min="10771" max="10771" width="14.42578125" bestFit="1" customWidth="1"/>
    <col min="10772" max="10774" width="12.28515625" customWidth="1"/>
    <col min="10775" max="10775" width="13.42578125" customWidth="1"/>
    <col min="10776" max="10776" width="12" bestFit="1" customWidth="1"/>
    <col min="10777" max="10777" width="10.85546875" bestFit="1" customWidth="1"/>
    <col min="10779" max="10779" width="10.5703125" bestFit="1" customWidth="1"/>
    <col min="11009" max="11009" width="6.28515625" customWidth="1"/>
    <col min="11010" max="11010" width="8.7109375" customWidth="1"/>
    <col min="11011" max="11011" width="58.5703125" customWidth="1"/>
    <col min="11012" max="11012" width="13.140625" customWidth="1"/>
    <col min="11013" max="11013" width="13.42578125" customWidth="1"/>
    <col min="11014" max="11014" width="12.28515625" customWidth="1"/>
    <col min="11015" max="11015" width="14.28515625" customWidth="1"/>
    <col min="11016" max="11016" width="12.28515625" customWidth="1"/>
    <col min="11017" max="11017" width="13.7109375" customWidth="1"/>
    <col min="11018" max="11018" width="12.28515625" customWidth="1"/>
    <col min="11019" max="11019" width="16" customWidth="1"/>
    <col min="11020" max="11022" width="12.28515625" customWidth="1"/>
    <col min="11023" max="11023" width="13.85546875" customWidth="1"/>
    <col min="11024" max="11024" width="12.28515625" customWidth="1"/>
    <col min="11025" max="11025" width="13" customWidth="1"/>
    <col min="11026" max="11026" width="12.28515625" customWidth="1"/>
    <col min="11027" max="11027" width="14.42578125" bestFit="1" customWidth="1"/>
    <col min="11028" max="11030" width="12.28515625" customWidth="1"/>
    <col min="11031" max="11031" width="13.42578125" customWidth="1"/>
    <col min="11032" max="11032" width="12" bestFit="1" customWidth="1"/>
    <col min="11033" max="11033" width="10.85546875" bestFit="1" customWidth="1"/>
    <col min="11035" max="11035" width="10.5703125" bestFit="1" customWidth="1"/>
    <col min="11265" max="11265" width="6.28515625" customWidth="1"/>
    <col min="11266" max="11266" width="8.7109375" customWidth="1"/>
    <col min="11267" max="11267" width="58.5703125" customWidth="1"/>
    <col min="11268" max="11268" width="13.140625" customWidth="1"/>
    <col min="11269" max="11269" width="13.42578125" customWidth="1"/>
    <col min="11270" max="11270" width="12.28515625" customWidth="1"/>
    <col min="11271" max="11271" width="14.28515625" customWidth="1"/>
    <col min="11272" max="11272" width="12.28515625" customWidth="1"/>
    <col min="11273" max="11273" width="13.7109375" customWidth="1"/>
    <col min="11274" max="11274" width="12.28515625" customWidth="1"/>
    <col min="11275" max="11275" width="16" customWidth="1"/>
    <col min="11276" max="11278" width="12.28515625" customWidth="1"/>
    <col min="11279" max="11279" width="13.85546875" customWidth="1"/>
    <col min="11280" max="11280" width="12.28515625" customWidth="1"/>
    <col min="11281" max="11281" width="13" customWidth="1"/>
    <col min="11282" max="11282" width="12.28515625" customWidth="1"/>
    <col min="11283" max="11283" width="14.42578125" bestFit="1" customWidth="1"/>
    <col min="11284" max="11286" width="12.28515625" customWidth="1"/>
    <col min="11287" max="11287" width="13.42578125" customWidth="1"/>
    <col min="11288" max="11288" width="12" bestFit="1" customWidth="1"/>
    <col min="11289" max="11289" width="10.85546875" bestFit="1" customWidth="1"/>
    <col min="11291" max="11291" width="10.5703125" bestFit="1" customWidth="1"/>
    <col min="11521" max="11521" width="6.28515625" customWidth="1"/>
    <col min="11522" max="11522" width="8.7109375" customWidth="1"/>
    <col min="11523" max="11523" width="58.5703125" customWidth="1"/>
    <col min="11524" max="11524" width="13.140625" customWidth="1"/>
    <col min="11525" max="11525" width="13.42578125" customWidth="1"/>
    <col min="11526" max="11526" width="12.28515625" customWidth="1"/>
    <col min="11527" max="11527" width="14.28515625" customWidth="1"/>
    <col min="11528" max="11528" width="12.28515625" customWidth="1"/>
    <col min="11529" max="11529" width="13.7109375" customWidth="1"/>
    <col min="11530" max="11530" width="12.28515625" customWidth="1"/>
    <col min="11531" max="11531" width="16" customWidth="1"/>
    <col min="11532" max="11534" width="12.28515625" customWidth="1"/>
    <col min="11535" max="11535" width="13.85546875" customWidth="1"/>
    <col min="11536" max="11536" width="12.28515625" customWidth="1"/>
    <col min="11537" max="11537" width="13" customWidth="1"/>
    <col min="11538" max="11538" width="12.28515625" customWidth="1"/>
    <col min="11539" max="11539" width="14.42578125" bestFit="1" customWidth="1"/>
    <col min="11540" max="11542" width="12.28515625" customWidth="1"/>
    <col min="11543" max="11543" width="13.42578125" customWidth="1"/>
    <col min="11544" max="11544" width="12" bestFit="1" customWidth="1"/>
    <col min="11545" max="11545" width="10.85546875" bestFit="1" customWidth="1"/>
    <col min="11547" max="11547" width="10.5703125" bestFit="1" customWidth="1"/>
    <col min="11777" max="11777" width="6.28515625" customWidth="1"/>
    <col min="11778" max="11778" width="8.7109375" customWidth="1"/>
    <col min="11779" max="11779" width="58.5703125" customWidth="1"/>
    <col min="11780" max="11780" width="13.140625" customWidth="1"/>
    <col min="11781" max="11781" width="13.42578125" customWidth="1"/>
    <col min="11782" max="11782" width="12.28515625" customWidth="1"/>
    <col min="11783" max="11783" width="14.28515625" customWidth="1"/>
    <col min="11784" max="11784" width="12.28515625" customWidth="1"/>
    <col min="11785" max="11785" width="13.7109375" customWidth="1"/>
    <col min="11786" max="11786" width="12.28515625" customWidth="1"/>
    <col min="11787" max="11787" width="16" customWidth="1"/>
    <col min="11788" max="11790" width="12.28515625" customWidth="1"/>
    <col min="11791" max="11791" width="13.85546875" customWidth="1"/>
    <col min="11792" max="11792" width="12.28515625" customWidth="1"/>
    <col min="11793" max="11793" width="13" customWidth="1"/>
    <col min="11794" max="11794" width="12.28515625" customWidth="1"/>
    <col min="11795" max="11795" width="14.42578125" bestFit="1" customWidth="1"/>
    <col min="11796" max="11798" width="12.28515625" customWidth="1"/>
    <col min="11799" max="11799" width="13.42578125" customWidth="1"/>
    <col min="11800" max="11800" width="12" bestFit="1" customWidth="1"/>
    <col min="11801" max="11801" width="10.85546875" bestFit="1" customWidth="1"/>
    <col min="11803" max="11803" width="10.5703125" bestFit="1" customWidth="1"/>
    <col min="12033" max="12033" width="6.28515625" customWidth="1"/>
    <col min="12034" max="12034" width="8.7109375" customWidth="1"/>
    <col min="12035" max="12035" width="58.5703125" customWidth="1"/>
    <col min="12036" max="12036" width="13.140625" customWidth="1"/>
    <col min="12037" max="12037" width="13.42578125" customWidth="1"/>
    <col min="12038" max="12038" width="12.28515625" customWidth="1"/>
    <col min="12039" max="12039" width="14.28515625" customWidth="1"/>
    <col min="12040" max="12040" width="12.28515625" customWidth="1"/>
    <col min="12041" max="12041" width="13.7109375" customWidth="1"/>
    <col min="12042" max="12042" width="12.28515625" customWidth="1"/>
    <col min="12043" max="12043" width="16" customWidth="1"/>
    <col min="12044" max="12046" width="12.28515625" customWidth="1"/>
    <col min="12047" max="12047" width="13.85546875" customWidth="1"/>
    <col min="12048" max="12048" width="12.28515625" customWidth="1"/>
    <col min="12049" max="12049" width="13" customWidth="1"/>
    <col min="12050" max="12050" width="12.28515625" customWidth="1"/>
    <col min="12051" max="12051" width="14.42578125" bestFit="1" customWidth="1"/>
    <col min="12052" max="12054" width="12.28515625" customWidth="1"/>
    <col min="12055" max="12055" width="13.42578125" customWidth="1"/>
    <col min="12056" max="12056" width="12" bestFit="1" customWidth="1"/>
    <col min="12057" max="12057" width="10.85546875" bestFit="1" customWidth="1"/>
    <col min="12059" max="12059" width="10.5703125" bestFit="1" customWidth="1"/>
    <col min="12289" max="12289" width="6.28515625" customWidth="1"/>
    <col min="12290" max="12290" width="8.7109375" customWidth="1"/>
    <col min="12291" max="12291" width="58.5703125" customWidth="1"/>
    <col min="12292" max="12292" width="13.140625" customWidth="1"/>
    <col min="12293" max="12293" width="13.42578125" customWidth="1"/>
    <col min="12294" max="12294" width="12.28515625" customWidth="1"/>
    <col min="12295" max="12295" width="14.28515625" customWidth="1"/>
    <col min="12296" max="12296" width="12.28515625" customWidth="1"/>
    <col min="12297" max="12297" width="13.7109375" customWidth="1"/>
    <col min="12298" max="12298" width="12.28515625" customWidth="1"/>
    <col min="12299" max="12299" width="16" customWidth="1"/>
    <col min="12300" max="12302" width="12.28515625" customWidth="1"/>
    <col min="12303" max="12303" width="13.85546875" customWidth="1"/>
    <col min="12304" max="12304" width="12.28515625" customWidth="1"/>
    <col min="12305" max="12305" width="13" customWidth="1"/>
    <col min="12306" max="12306" width="12.28515625" customWidth="1"/>
    <col min="12307" max="12307" width="14.42578125" bestFit="1" customWidth="1"/>
    <col min="12308" max="12310" width="12.28515625" customWidth="1"/>
    <col min="12311" max="12311" width="13.42578125" customWidth="1"/>
    <col min="12312" max="12312" width="12" bestFit="1" customWidth="1"/>
    <col min="12313" max="12313" width="10.85546875" bestFit="1" customWidth="1"/>
    <col min="12315" max="12315" width="10.5703125" bestFit="1" customWidth="1"/>
    <col min="12545" max="12545" width="6.28515625" customWidth="1"/>
    <col min="12546" max="12546" width="8.7109375" customWidth="1"/>
    <col min="12547" max="12547" width="58.5703125" customWidth="1"/>
    <col min="12548" max="12548" width="13.140625" customWidth="1"/>
    <col min="12549" max="12549" width="13.42578125" customWidth="1"/>
    <col min="12550" max="12550" width="12.28515625" customWidth="1"/>
    <col min="12551" max="12551" width="14.28515625" customWidth="1"/>
    <col min="12552" max="12552" width="12.28515625" customWidth="1"/>
    <col min="12553" max="12553" width="13.7109375" customWidth="1"/>
    <col min="12554" max="12554" width="12.28515625" customWidth="1"/>
    <col min="12555" max="12555" width="16" customWidth="1"/>
    <col min="12556" max="12558" width="12.28515625" customWidth="1"/>
    <col min="12559" max="12559" width="13.85546875" customWidth="1"/>
    <col min="12560" max="12560" width="12.28515625" customWidth="1"/>
    <col min="12561" max="12561" width="13" customWidth="1"/>
    <col min="12562" max="12562" width="12.28515625" customWidth="1"/>
    <col min="12563" max="12563" width="14.42578125" bestFit="1" customWidth="1"/>
    <col min="12564" max="12566" width="12.28515625" customWidth="1"/>
    <col min="12567" max="12567" width="13.42578125" customWidth="1"/>
    <col min="12568" max="12568" width="12" bestFit="1" customWidth="1"/>
    <col min="12569" max="12569" width="10.85546875" bestFit="1" customWidth="1"/>
    <col min="12571" max="12571" width="10.5703125" bestFit="1" customWidth="1"/>
    <col min="12801" max="12801" width="6.28515625" customWidth="1"/>
    <col min="12802" max="12802" width="8.7109375" customWidth="1"/>
    <col min="12803" max="12803" width="58.5703125" customWidth="1"/>
    <col min="12804" max="12804" width="13.140625" customWidth="1"/>
    <col min="12805" max="12805" width="13.42578125" customWidth="1"/>
    <col min="12806" max="12806" width="12.28515625" customWidth="1"/>
    <col min="12807" max="12807" width="14.28515625" customWidth="1"/>
    <col min="12808" max="12808" width="12.28515625" customWidth="1"/>
    <col min="12809" max="12809" width="13.7109375" customWidth="1"/>
    <col min="12810" max="12810" width="12.28515625" customWidth="1"/>
    <col min="12811" max="12811" width="16" customWidth="1"/>
    <col min="12812" max="12814" width="12.28515625" customWidth="1"/>
    <col min="12815" max="12815" width="13.85546875" customWidth="1"/>
    <col min="12816" max="12816" width="12.28515625" customWidth="1"/>
    <col min="12817" max="12817" width="13" customWidth="1"/>
    <col min="12818" max="12818" width="12.28515625" customWidth="1"/>
    <col min="12819" max="12819" width="14.42578125" bestFit="1" customWidth="1"/>
    <col min="12820" max="12822" width="12.28515625" customWidth="1"/>
    <col min="12823" max="12823" width="13.42578125" customWidth="1"/>
    <col min="12824" max="12824" width="12" bestFit="1" customWidth="1"/>
    <col min="12825" max="12825" width="10.85546875" bestFit="1" customWidth="1"/>
    <col min="12827" max="12827" width="10.5703125" bestFit="1" customWidth="1"/>
    <col min="13057" max="13057" width="6.28515625" customWidth="1"/>
    <col min="13058" max="13058" width="8.7109375" customWidth="1"/>
    <col min="13059" max="13059" width="58.5703125" customWidth="1"/>
    <col min="13060" max="13060" width="13.140625" customWidth="1"/>
    <col min="13061" max="13061" width="13.42578125" customWidth="1"/>
    <col min="13062" max="13062" width="12.28515625" customWidth="1"/>
    <col min="13063" max="13063" width="14.28515625" customWidth="1"/>
    <col min="13064" max="13064" width="12.28515625" customWidth="1"/>
    <col min="13065" max="13065" width="13.7109375" customWidth="1"/>
    <col min="13066" max="13066" width="12.28515625" customWidth="1"/>
    <col min="13067" max="13067" width="16" customWidth="1"/>
    <col min="13068" max="13070" width="12.28515625" customWidth="1"/>
    <col min="13071" max="13071" width="13.85546875" customWidth="1"/>
    <col min="13072" max="13072" width="12.28515625" customWidth="1"/>
    <col min="13073" max="13073" width="13" customWidth="1"/>
    <col min="13074" max="13074" width="12.28515625" customWidth="1"/>
    <col min="13075" max="13075" width="14.42578125" bestFit="1" customWidth="1"/>
    <col min="13076" max="13078" width="12.28515625" customWidth="1"/>
    <col min="13079" max="13079" width="13.42578125" customWidth="1"/>
    <col min="13080" max="13080" width="12" bestFit="1" customWidth="1"/>
    <col min="13081" max="13081" width="10.85546875" bestFit="1" customWidth="1"/>
    <col min="13083" max="13083" width="10.5703125" bestFit="1" customWidth="1"/>
    <col min="13313" max="13313" width="6.28515625" customWidth="1"/>
    <col min="13314" max="13314" width="8.7109375" customWidth="1"/>
    <col min="13315" max="13315" width="58.5703125" customWidth="1"/>
    <col min="13316" max="13316" width="13.140625" customWidth="1"/>
    <col min="13317" max="13317" width="13.42578125" customWidth="1"/>
    <col min="13318" max="13318" width="12.28515625" customWidth="1"/>
    <col min="13319" max="13319" width="14.28515625" customWidth="1"/>
    <col min="13320" max="13320" width="12.28515625" customWidth="1"/>
    <col min="13321" max="13321" width="13.7109375" customWidth="1"/>
    <col min="13322" max="13322" width="12.28515625" customWidth="1"/>
    <col min="13323" max="13323" width="16" customWidth="1"/>
    <col min="13324" max="13326" width="12.28515625" customWidth="1"/>
    <col min="13327" max="13327" width="13.85546875" customWidth="1"/>
    <col min="13328" max="13328" width="12.28515625" customWidth="1"/>
    <col min="13329" max="13329" width="13" customWidth="1"/>
    <col min="13330" max="13330" width="12.28515625" customWidth="1"/>
    <col min="13331" max="13331" width="14.42578125" bestFit="1" customWidth="1"/>
    <col min="13332" max="13334" width="12.28515625" customWidth="1"/>
    <col min="13335" max="13335" width="13.42578125" customWidth="1"/>
    <col min="13336" max="13336" width="12" bestFit="1" customWidth="1"/>
    <col min="13337" max="13337" width="10.85546875" bestFit="1" customWidth="1"/>
    <col min="13339" max="13339" width="10.5703125" bestFit="1" customWidth="1"/>
    <col min="13569" max="13569" width="6.28515625" customWidth="1"/>
    <col min="13570" max="13570" width="8.7109375" customWidth="1"/>
    <col min="13571" max="13571" width="58.5703125" customWidth="1"/>
    <col min="13572" max="13572" width="13.140625" customWidth="1"/>
    <col min="13573" max="13573" width="13.42578125" customWidth="1"/>
    <col min="13574" max="13574" width="12.28515625" customWidth="1"/>
    <col min="13575" max="13575" width="14.28515625" customWidth="1"/>
    <col min="13576" max="13576" width="12.28515625" customWidth="1"/>
    <col min="13577" max="13577" width="13.7109375" customWidth="1"/>
    <col min="13578" max="13578" width="12.28515625" customWidth="1"/>
    <col min="13579" max="13579" width="16" customWidth="1"/>
    <col min="13580" max="13582" width="12.28515625" customWidth="1"/>
    <col min="13583" max="13583" width="13.85546875" customWidth="1"/>
    <col min="13584" max="13584" width="12.28515625" customWidth="1"/>
    <col min="13585" max="13585" width="13" customWidth="1"/>
    <col min="13586" max="13586" width="12.28515625" customWidth="1"/>
    <col min="13587" max="13587" width="14.42578125" bestFit="1" customWidth="1"/>
    <col min="13588" max="13590" width="12.28515625" customWidth="1"/>
    <col min="13591" max="13591" width="13.42578125" customWidth="1"/>
    <col min="13592" max="13592" width="12" bestFit="1" customWidth="1"/>
    <col min="13593" max="13593" width="10.85546875" bestFit="1" customWidth="1"/>
    <col min="13595" max="13595" width="10.5703125" bestFit="1" customWidth="1"/>
    <col min="13825" max="13825" width="6.28515625" customWidth="1"/>
    <col min="13826" max="13826" width="8.7109375" customWidth="1"/>
    <col min="13827" max="13827" width="58.5703125" customWidth="1"/>
    <col min="13828" max="13828" width="13.140625" customWidth="1"/>
    <col min="13829" max="13829" width="13.42578125" customWidth="1"/>
    <col min="13830" max="13830" width="12.28515625" customWidth="1"/>
    <col min="13831" max="13831" width="14.28515625" customWidth="1"/>
    <col min="13832" max="13832" width="12.28515625" customWidth="1"/>
    <col min="13833" max="13833" width="13.7109375" customWidth="1"/>
    <col min="13834" max="13834" width="12.28515625" customWidth="1"/>
    <col min="13835" max="13835" width="16" customWidth="1"/>
    <col min="13836" max="13838" width="12.28515625" customWidth="1"/>
    <col min="13839" max="13839" width="13.85546875" customWidth="1"/>
    <col min="13840" max="13840" width="12.28515625" customWidth="1"/>
    <col min="13841" max="13841" width="13" customWidth="1"/>
    <col min="13842" max="13842" width="12.28515625" customWidth="1"/>
    <col min="13843" max="13843" width="14.42578125" bestFit="1" customWidth="1"/>
    <col min="13844" max="13846" width="12.28515625" customWidth="1"/>
    <col min="13847" max="13847" width="13.42578125" customWidth="1"/>
    <col min="13848" max="13848" width="12" bestFit="1" customWidth="1"/>
    <col min="13849" max="13849" width="10.85546875" bestFit="1" customWidth="1"/>
    <col min="13851" max="13851" width="10.5703125" bestFit="1" customWidth="1"/>
    <col min="14081" max="14081" width="6.28515625" customWidth="1"/>
    <col min="14082" max="14082" width="8.7109375" customWidth="1"/>
    <col min="14083" max="14083" width="58.5703125" customWidth="1"/>
    <col min="14084" max="14084" width="13.140625" customWidth="1"/>
    <col min="14085" max="14085" width="13.42578125" customWidth="1"/>
    <col min="14086" max="14086" width="12.28515625" customWidth="1"/>
    <col min="14087" max="14087" width="14.28515625" customWidth="1"/>
    <col min="14088" max="14088" width="12.28515625" customWidth="1"/>
    <col min="14089" max="14089" width="13.7109375" customWidth="1"/>
    <col min="14090" max="14090" width="12.28515625" customWidth="1"/>
    <col min="14091" max="14091" width="16" customWidth="1"/>
    <col min="14092" max="14094" width="12.28515625" customWidth="1"/>
    <col min="14095" max="14095" width="13.85546875" customWidth="1"/>
    <col min="14096" max="14096" width="12.28515625" customWidth="1"/>
    <col min="14097" max="14097" width="13" customWidth="1"/>
    <col min="14098" max="14098" width="12.28515625" customWidth="1"/>
    <col min="14099" max="14099" width="14.42578125" bestFit="1" customWidth="1"/>
    <col min="14100" max="14102" width="12.28515625" customWidth="1"/>
    <col min="14103" max="14103" width="13.42578125" customWidth="1"/>
    <col min="14104" max="14104" width="12" bestFit="1" customWidth="1"/>
    <col min="14105" max="14105" width="10.85546875" bestFit="1" customWidth="1"/>
    <col min="14107" max="14107" width="10.5703125" bestFit="1" customWidth="1"/>
    <col min="14337" max="14337" width="6.28515625" customWidth="1"/>
    <col min="14338" max="14338" width="8.7109375" customWidth="1"/>
    <col min="14339" max="14339" width="58.5703125" customWidth="1"/>
    <col min="14340" max="14340" width="13.140625" customWidth="1"/>
    <col min="14341" max="14341" width="13.42578125" customWidth="1"/>
    <col min="14342" max="14342" width="12.28515625" customWidth="1"/>
    <col min="14343" max="14343" width="14.28515625" customWidth="1"/>
    <col min="14344" max="14344" width="12.28515625" customWidth="1"/>
    <col min="14345" max="14345" width="13.7109375" customWidth="1"/>
    <col min="14346" max="14346" width="12.28515625" customWidth="1"/>
    <col min="14347" max="14347" width="16" customWidth="1"/>
    <col min="14348" max="14350" width="12.28515625" customWidth="1"/>
    <col min="14351" max="14351" width="13.85546875" customWidth="1"/>
    <col min="14352" max="14352" width="12.28515625" customWidth="1"/>
    <col min="14353" max="14353" width="13" customWidth="1"/>
    <col min="14354" max="14354" width="12.28515625" customWidth="1"/>
    <col min="14355" max="14355" width="14.42578125" bestFit="1" customWidth="1"/>
    <col min="14356" max="14358" width="12.28515625" customWidth="1"/>
    <col min="14359" max="14359" width="13.42578125" customWidth="1"/>
    <col min="14360" max="14360" width="12" bestFit="1" customWidth="1"/>
    <col min="14361" max="14361" width="10.85546875" bestFit="1" customWidth="1"/>
    <col min="14363" max="14363" width="10.5703125" bestFit="1" customWidth="1"/>
    <col min="14593" max="14593" width="6.28515625" customWidth="1"/>
    <col min="14594" max="14594" width="8.7109375" customWidth="1"/>
    <col min="14595" max="14595" width="58.5703125" customWidth="1"/>
    <col min="14596" max="14596" width="13.140625" customWidth="1"/>
    <col min="14597" max="14597" width="13.42578125" customWidth="1"/>
    <col min="14598" max="14598" width="12.28515625" customWidth="1"/>
    <col min="14599" max="14599" width="14.28515625" customWidth="1"/>
    <col min="14600" max="14600" width="12.28515625" customWidth="1"/>
    <col min="14601" max="14601" width="13.7109375" customWidth="1"/>
    <col min="14602" max="14602" width="12.28515625" customWidth="1"/>
    <col min="14603" max="14603" width="16" customWidth="1"/>
    <col min="14604" max="14606" width="12.28515625" customWidth="1"/>
    <col min="14607" max="14607" width="13.85546875" customWidth="1"/>
    <col min="14608" max="14608" width="12.28515625" customWidth="1"/>
    <col min="14609" max="14609" width="13" customWidth="1"/>
    <col min="14610" max="14610" width="12.28515625" customWidth="1"/>
    <col min="14611" max="14611" width="14.42578125" bestFit="1" customWidth="1"/>
    <col min="14612" max="14614" width="12.28515625" customWidth="1"/>
    <col min="14615" max="14615" width="13.42578125" customWidth="1"/>
    <col min="14616" max="14616" width="12" bestFit="1" customWidth="1"/>
    <col min="14617" max="14617" width="10.85546875" bestFit="1" customWidth="1"/>
    <col min="14619" max="14619" width="10.5703125" bestFit="1" customWidth="1"/>
    <col min="14849" max="14849" width="6.28515625" customWidth="1"/>
    <col min="14850" max="14850" width="8.7109375" customWidth="1"/>
    <col min="14851" max="14851" width="58.5703125" customWidth="1"/>
    <col min="14852" max="14852" width="13.140625" customWidth="1"/>
    <col min="14853" max="14853" width="13.42578125" customWidth="1"/>
    <col min="14854" max="14854" width="12.28515625" customWidth="1"/>
    <col min="14855" max="14855" width="14.28515625" customWidth="1"/>
    <col min="14856" max="14856" width="12.28515625" customWidth="1"/>
    <col min="14857" max="14857" width="13.7109375" customWidth="1"/>
    <col min="14858" max="14858" width="12.28515625" customWidth="1"/>
    <col min="14859" max="14859" width="16" customWidth="1"/>
    <col min="14860" max="14862" width="12.28515625" customWidth="1"/>
    <col min="14863" max="14863" width="13.85546875" customWidth="1"/>
    <col min="14864" max="14864" width="12.28515625" customWidth="1"/>
    <col min="14865" max="14865" width="13" customWidth="1"/>
    <col min="14866" max="14866" width="12.28515625" customWidth="1"/>
    <col min="14867" max="14867" width="14.42578125" bestFit="1" customWidth="1"/>
    <col min="14868" max="14870" width="12.28515625" customWidth="1"/>
    <col min="14871" max="14871" width="13.42578125" customWidth="1"/>
    <col min="14872" max="14872" width="12" bestFit="1" customWidth="1"/>
    <col min="14873" max="14873" width="10.85546875" bestFit="1" customWidth="1"/>
    <col min="14875" max="14875" width="10.5703125" bestFit="1" customWidth="1"/>
    <col min="15105" max="15105" width="6.28515625" customWidth="1"/>
    <col min="15106" max="15106" width="8.7109375" customWidth="1"/>
    <col min="15107" max="15107" width="58.5703125" customWidth="1"/>
    <col min="15108" max="15108" width="13.140625" customWidth="1"/>
    <col min="15109" max="15109" width="13.42578125" customWidth="1"/>
    <col min="15110" max="15110" width="12.28515625" customWidth="1"/>
    <col min="15111" max="15111" width="14.28515625" customWidth="1"/>
    <col min="15112" max="15112" width="12.28515625" customWidth="1"/>
    <col min="15113" max="15113" width="13.7109375" customWidth="1"/>
    <col min="15114" max="15114" width="12.28515625" customWidth="1"/>
    <col min="15115" max="15115" width="16" customWidth="1"/>
    <col min="15116" max="15118" width="12.28515625" customWidth="1"/>
    <col min="15119" max="15119" width="13.85546875" customWidth="1"/>
    <col min="15120" max="15120" width="12.28515625" customWidth="1"/>
    <col min="15121" max="15121" width="13" customWidth="1"/>
    <col min="15122" max="15122" width="12.28515625" customWidth="1"/>
    <col min="15123" max="15123" width="14.42578125" bestFit="1" customWidth="1"/>
    <col min="15124" max="15126" width="12.28515625" customWidth="1"/>
    <col min="15127" max="15127" width="13.42578125" customWidth="1"/>
    <col min="15128" max="15128" width="12" bestFit="1" customWidth="1"/>
    <col min="15129" max="15129" width="10.85546875" bestFit="1" customWidth="1"/>
    <col min="15131" max="15131" width="10.5703125" bestFit="1" customWidth="1"/>
    <col min="15361" max="15361" width="6.28515625" customWidth="1"/>
    <col min="15362" max="15362" width="8.7109375" customWidth="1"/>
    <col min="15363" max="15363" width="58.5703125" customWidth="1"/>
    <col min="15364" max="15364" width="13.140625" customWidth="1"/>
    <col min="15365" max="15365" width="13.42578125" customWidth="1"/>
    <col min="15366" max="15366" width="12.28515625" customWidth="1"/>
    <col min="15367" max="15367" width="14.28515625" customWidth="1"/>
    <col min="15368" max="15368" width="12.28515625" customWidth="1"/>
    <col min="15369" max="15369" width="13.7109375" customWidth="1"/>
    <col min="15370" max="15370" width="12.28515625" customWidth="1"/>
    <col min="15371" max="15371" width="16" customWidth="1"/>
    <col min="15372" max="15374" width="12.28515625" customWidth="1"/>
    <col min="15375" max="15375" width="13.85546875" customWidth="1"/>
    <col min="15376" max="15376" width="12.28515625" customWidth="1"/>
    <col min="15377" max="15377" width="13" customWidth="1"/>
    <col min="15378" max="15378" width="12.28515625" customWidth="1"/>
    <col min="15379" max="15379" width="14.42578125" bestFit="1" customWidth="1"/>
    <col min="15380" max="15382" width="12.28515625" customWidth="1"/>
    <col min="15383" max="15383" width="13.42578125" customWidth="1"/>
    <col min="15384" max="15384" width="12" bestFit="1" customWidth="1"/>
    <col min="15385" max="15385" width="10.85546875" bestFit="1" customWidth="1"/>
    <col min="15387" max="15387" width="10.5703125" bestFit="1" customWidth="1"/>
    <col min="15617" max="15617" width="6.28515625" customWidth="1"/>
    <col min="15618" max="15618" width="8.7109375" customWidth="1"/>
    <col min="15619" max="15619" width="58.5703125" customWidth="1"/>
    <col min="15620" max="15620" width="13.140625" customWidth="1"/>
    <col min="15621" max="15621" width="13.42578125" customWidth="1"/>
    <col min="15622" max="15622" width="12.28515625" customWidth="1"/>
    <col min="15623" max="15623" width="14.28515625" customWidth="1"/>
    <col min="15624" max="15624" width="12.28515625" customWidth="1"/>
    <col min="15625" max="15625" width="13.7109375" customWidth="1"/>
    <col min="15626" max="15626" width="12.28515625" customWidth="1"/>
    <col min="15627" max="15627" width="16" customWidth="1"/>
    <col min="15628" max="15630" width="12.28515625" customWidth="1"/>
    <col min="15631" max="15631" width="13.85546875" customWidth="1"/>
    <col min="15632" max="15632" width="12.28515625" customWidth="1"/>
    <col min="15633" max="15633" width="13" customWidth="1"/>
    <col min="15634" max="15634" width="12.28515625" customWidth="1"/>
    <col min="15635" max="15635" width="14.42578125" bestFit="1" customWidth="1"/>
    <col min="15636" max="15638" width="12.28515625" customWidth="1"/>
    <col min="15639" max="15639" width="13.42578125" customWidth="1"/>
    <col min="15640" max="15640" width="12" bestFit="1" customWidth="1"/>
    <col min="15641" max="15641" width="10.85546875" bestFit="1" customWidth="1"/>
    <col min="15643" max="15643" width="10.5703125" bestFit="1" customWidth="1"/>
    <col min="15873" max="15873" width="6.28515625" customWidth="1"/>
    <col min="15874" max="15874" width="8.7109375" customWidth="1"/>
    <col min="15875" max="15875" width="58.5703125" customWidth="1"/>
    <col min="15876" max="15876" width="13.140625" customWidth="1"/>
    <col min="15877" max="15877" width="13.42578125" customWidth="1"/>
    <col min="15878" max="15878" width="12.28515625" customWidth="1"/>
    <col min="15879" max="15879" width="14.28515625" customWidth="1"/>
    <col min="15880" max="15880" width="12.28515625" customWidth="1"/>
    <col min="15881" max="15881" width="13.7109375" customWidth="1"/>
    <col min="15882" max="15882" width="12.28515625" customWidth="1"/>
    <col min="15883" max="15883" width="16" customWidth="1"/>
    <col min="15884" max="15886" width="12.28515625" customWidth="1"/>
    <col min="15887" max="15887" width="13.85546875" customWidth="1"/>
    <col min="15888" max="15888" width="12.28515625" customWidth="1"/>
    <col min="15889" max="15889" width="13" customWidth="1"/>
    <col min="15890" max="15890" width="12.28515625" customWidth="1"/>
    <col min="15891" max="15891" width="14.42578125" bestFit="1" customWidth="1"/>
    <col min="15892" max="15894" width="12.28515625" customWidth="1"/>
    <col min="15895" max="15895" width="13.42578125" customWidth="1"/>
    <col min="15896" max="15896" width="12" bestFit="1" customWidth="1"/>
    <col min="15897" max="15897" width="10.85546875" bestFit="1" customWidth="1"/>
    <col min="15899" max="15899" width="10.5703125" bestFit="1" customWidth="1"/>
    <col min="16129" max="16129" width="6.28515625" customWidth="1"/>
    <col min="16130" max="16130" width="8.7109375" customWidth="1"/>
    <col min="16131" max="16131" width="58.5703125" customWidth="1"/>
    <col min="16132" max="16132" width="13.140625" customWidth="1"/>
    <col min="16133" max="16133" width="13.42578125" customWidth="1"/>
    <col min="16134" max="16134" width="12.28515625" customWidth="1"/>
    <col min="16135" max="16135" width="14.28515625" customWidth="1"/>
    <col min="16136" max="16136" width="12.28515625" customWidth="1"/>
    <col min="16137" max="16137" width="13.7109375" customWidth="1"/>
    <col min="16138" max="16138" width="12.28515625" customWidth="1"/>
    <col min="16139" max="16139" width="16" customWidth="1"/>
    <col min="16140" max="16142" width="12.28515625" customWidth="1"/>
    <col min="16143" max="16143" width="13.85546875" customWidth="1"/>
    <col min="16144" max="16144" width="12.28515625" customWidth="1"/>
    <col min="16145" max="16145" width="13" customWidth="1"/>
    <col min="16146" max="16146" width="12.28515625" customWidth="1"/>
    <col min="16147" max="16147" width="14.42578125" bestFit="1" customWidth="1"/>
    <col min="16148" max="16150" width="12.28515625" customWidth="1"/>
    <col min="16151" max="16151" width="13.42578125" customWidth="1"/>
    <col min="16152" max="16152" width="12" bestFit="1" customWidth="1"/>
    <col min="16153" max="16153" width="10.85546875" bestFit="1" customWidth="1"/>
    <col min="16155" max="16155" width="10.5703125" bestFit="1" customWidth="1"/>
  </cols>
  <sheetData>
    <row r="1" spans="2:25" ht="27.75" customHeight="1">
      <c r="B1" s="1" t="s">
        <v>0</v>
      </c>
      <c r="D1" s="2"/>
      <c r="E1" s="3"/>
      <c r="F1" s="2"/>
      <c r="G1" s="3"/>
      <c r="H1" s="2"/>
      <c r="I1" s="3"/>
      <c r="J1" s="2"/>
      <c r="K1" s="3"/>
      <c r="L1" s="2"/>
      <c r="M1" s="3"/>
      <c r="N1" s="2"/>
      <c r="O1" s="3"/>
      <c r="P1" s="1"/>
      <c r="Q1" s="4"/>
      <c r="R1" s="2"/>
      <c r="S1" s="4"/>
      <c r="T1" s="5"/>
      <c r="U1" s="5"/>
      <c r="V1" s="2"/>
      <c r="W1" s="4"/>
    </row>
    <row r="2" spans="2:25">
      <c r="B2" s="73" t="s">
        <v>1</v>
      </c>
      <c r="C2" s="73" t="s">
        <v>2</v>
      </c>
      <c r="D2" s="71">
        <v>102031</v>
      </c>
      <c r="E2" s="71"/>
      <c r="F2" s="71">
        <v>102032</v>
      </c>
      <c r="G2" s="71"/>
      <c r="H2" s="71">
        <v>104030</v>
      </c>
      <c r="I2" s="71"/>
      <c r="J2" s="71">
        <v>107051</v>
      </c>
      <c r="K2" s="71"/>
      <c r="L2" s="71">
        <v>107052</v>
      </c>
      <c r="M2" s="71"/>
      <c r="N2" s="71">
        <v>107053</v>
      </c>
      <c r="O2" s="71"/>
      <c r="P2" s="68" t="s">
        <v>3</v>
      </c>
      <c r="Q2" s="68"/>
      <c r="R2" s="68" t="s">
        <v>4</v>
      </c>
      <c r="S2" s="68"/>
      <c r="T2" s="68" t="s">
        <v>5</v>
      </c>
      <c r="U2" s="68"/>
      <c r="V2" s="72" t="s">
        <v>6</v>
      </c>
      <c r="W2" s="72"/>
    </row>
    <row r="3" spans="2:25" s="4" customFormat="1" ht="12.75" hidden="1">
      <c r="B3" s="73"/>
      <c r="C3" s="73"/>
      <c r="D3" s="68">
        <v>8810111</v>
      </c>
      <c r="E3" s="68"/>
      <c r="F3" s="68">
        <v>8810121</v>
      </c>
      <c r="G3" s="68"/>
      <c r="H3" s="68" t="s">
        <v>7</v>
      </c>
      <c r="I3" s="68"/>
      <c r="J3" s="68" t="s">
        <v>8</v>
      </c>
      <c r="K3" s="68"/>
      <c r="L3" s="68" t="s">
        <v>9</v>
      </c>
      <c r="M3" s="68"/>
      <c r="N3" s="68" t="s">
        <v>10</v>
      </c>
      <c r="O3" s="68"/>
      <c r="P3" s="68" t="s">
        <v>11</v>
      </c>
      <c r="Q3" s="68"/>
      <c r="R3" s="68" t="s">
        <v>12</v>
      </c>
      <c r="S3" s="68"/>
      <c r="T3" s="68" t="s">
        <v>13</v>
      </c>
      <c r="U3" s="68"/>
      <c r="V3" s="72"/>
      <c r="W3" s="72"/>
    </row>
    <row r="4" spans="2:25" s="4" customFormat="1" ht="39.75" customHeight="1">
      <c r="B4" s="73"/>
      <c r="C4" s="73"/>
      <c r="D4" s="69" t="s">
        <v>14</v>
      </c>
      <c r="E4" s="69"/>
      <c r="F4" s="69" t="s">
        <v>15</v>
      </c>
      <c r="G4" s="69"/>
      <c r="H4" s="69" t="s">
        <v>16</v>
      </c>
      <c r="I4" s="69"/>
      <c r="J4" s="69" t="s">
        <v>17</v>
      </c>
      <c r="K4" s="69"/>
      <c r="L4" s="69" t="s">
        <v>18</v>
      </c>
      <c r="M4" s="69"/>
      <c r="N4" s="69" t="s">
        <v>19</v>
      </c>
      <c r="O4" s="69"/>
      <c r="P4" s="69" t="s">
        <v>20</v>
      </c>
      <c r="Q4" s="69"/>
      <c r="R4" s="69" t="s">
        <v>21</v>
      </c>
      <c r="S4" s="69"/>
      <c r="T4" s="70" t="s">
        <v>22</v>
      </c>
      <c r="U4" s="70"/>
      <c r="V4" s="72"/>
      <c r="W4" s="72"/>
    </row>
    <row r="5" spans="2:25" s="6" customFormat="1">
      <c r="B5" s="73"/>
      <c r="C5" s="73"/>
      <c r="D5" s="7" t="s">
        <v>23</v>
      </c>
      <c r="E5" s="7" t="s">
        <v>24</v>
      </c>
      <c r="F5" s="7" t="s">
        <v>23</v>
      </c>
      <c r="G5" s="7" t="s">
        <v>24</v>
      </c>
      <c r="H5" s="7" t="s">
        <v>23</v>
      </c>
      <c r="I5" s="7" t="s">
        <v>24</v>
      </c>
      <c r="J5" s="7" t="s">
        <v>23</v>
      </c>
      <c r="K5" s="7" t="s">
        <v>24</v>
      </c>
      <c r="L5" s="7" t="s">
        <v>23</v>
      </c>
      <c r="M5" s="7" t="s">
        <v>24</v>
      </c>
      <c r="N5" s="7" t="s">
        <v>23</v>
      </c>
      <c r="O5" s="7" t="s">
        <v>24</v>
      </c>
      <c r="P5" s="7" t="s">
        <v>23</v>
      </c>
      <c r="Q5" s="7" t="s">
        <v>24</v>
      </c>
      <c r="R5" s="7" t="s">
        <v>23</v>
      </c>
      <c r="S5" s="7" t="s">
        <v>24</v>
      </c>
      <c r="T5" s="7" t="s">
        <v>23</v>
      </c>
      <c r="U5" s="7" t="s">
        <v>24</v>
      </c>
      <c r="V5" s="7" t="s">
        <v>23</v>
      </c>
      <c r="W5" s="7" t="s">
        <v>24</v>
      </c>
    </row>
    <row r="6" spans="2:25" s="6" customFormat="1">
      <c r="B6" s="8" t="s">
        <v>25</v>
      </c>
      <c r="C6" s="9" t="s">
        <v>26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>
        <v>0</v>
      </c>
      <c r="Q6" s="10">
        <v>0</v>
      </c>
      <c r="R6" s="10"/>
      <c r="S6" s="10"/>
      <c r="T6" s="12">
        <v>0</v>
      </c>
      <c r="U6" s="10">
        <v>0</v>
      </c>
      <c r="V6" s="10">
        <f>ROUND(D6+F6+H6+J6+L6+N6+P6+R6+T6,0)</f>
        <v>0</v>
      </c>
      <c r="W6" s="10">
        <f>ROUND(E6+G6+I6+K6+M6+O6+Q6+S6+U6,0)</f>
        <v>0</v>
      </c>
    </row>
    <row r="7" spans="2:25">
      <c r="B7" s="8" t="s">
        <v>27</v>
      </c>
      <c r="C7" s="9" t="s">
        <v>28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>
        <v>3698000</v>
      </c>
      <c r="P7" s="11">
        <v>0</v>
      </c>
      <c r="Q7" s="10">
        <v>0</v>
      </c>
      <c r="R7" s="10"/>
      <c r="S7" s="10"/>
      <c r="T7" s="13">
        <v>0</v>
      </c>
      <c r="U7" s="14">
        <v>0</v>
      </c>
      <c r="V7" s="10">
        <f>ROUND(D7+F7+H7+J7+L7+N7+P7+R7+T7,0)</f>
        <v>0</v>
      </c>
      <c r="W7" s="10">
        <f>ROUND(E7+G7+I7+K7+M7+O7+Q7+S7+U7,0)</f>
        <v>3698000</v>
      </c>
    </row>
    <row r="8" spans="2:25">
      <c r="B8" s="8" t="s">
        <v>29</v>
      </c>
      <c r="C8" s="9" t="s">
        <v>30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1">
        <v>0</v>
      </c>
      <c r="Q8" s="10">
        <v>0</v>
      </c>
      <c r="R8" s="10"/>
      <c r="S8" s="10"/>
      <c r="T8" s="13">
        <v>0</v>
      </c>
      <c r="U8" s="14">
        <v>0</v>
      </c>
      <c r="V8" s="10">
        <f t="shared" ref="V8:W17" si="0">ROUND(D8+F8+H8+J8+L8+N8+P8+R8+T8,0)</f>
        <v>0</v>
      </c>
      <c r="W8" s="10">
        <f t="shared" si="0"/>
        <v>0</v>
      </c>
    </row>
    <row r="9" spans="2:25">
      <c r="B9" s="8" t="s">
        <v>31</v>
      </c>
      <c r="C9" s="9" t="s">
        <v>32</v>
      </c>
      <c r="D9" s="10"/>
      <c r="E9" s="10">
        <f>17*50*251</f>
        <v>213350</v>
      </c>
      <c r="F9" s="10"/>
      <c r="G9" s="10">
        <f>5549610/1.27</f>
        <v>4369771.6535433074</v>
      </c>
      <c r="H9" s="10"/>
      <c r="I9" s="10">
        <v>36277354</v>
      </c>
      <c r="J9" s="10"/>
      <c r="K9" s="10">
        <f>35087657/1.27+564491</f>
        <v>28192567.377952754</v>
      </c>
      <c r="L9" s="10"/>
      <c r="M9" s="10"/>
      <c r="N9" s="10"/>
      <c r="O9" s="10">
        <f>131040/10*12</f>
        <v>157248</v>
      </c>
      <c r="P9" s="11">
        <v>0</v>
      </c>
      <c r="Q9" s="10">
        <v>0</v>
      </c>
      <c r="R9" s="10"/>
      <c r="S9" s="10"/>
      <c r="T9" s="13">
        <v>0</v>
      </c>
      <c r="U9" s="14">
        <v>0</v>
      </c>
      <c r="V9" s="10">
        <f>ROUND(D9+F9+H9+J9+L9+N9+P9+R9+T9,0)</f>
        <v>0</v>
      </c>
      <c r="W9" s="10">
        <f t="shared" si="0"/>
        <v>69210291</v>
      </c>
    </row>
    <row r="10" spans="2:25">
      <c r="B10" s="8" t="s">
        <v>33</v>
      </c>
      <c r="C10" s="9" t="s">
        <v>34</v>
      </c>
      <c r="D10" s="10"/>
      <c r="E10" s="10"/>
      <c r="F10" s="10"/>
      <c r="G10" s="10">
        <f>G9*0.27</f>
        <v>1179838.346456693</v>
      </c>
      <c r="H10" s="10"/>
      <c r="I10" s="10">
        <v>5060097</v>
      </c>
      <c r="J10" s="10"/>
      <c r="K10" s="10">
        <f>K9*0.27-1</f>
        <v>7611992.1920472439</v>
      </c>
      <c r="L10" s="10"/>
      <c r="M10" s="10"/>
      <c r="N10" s="10"/>
      <c r="O10" s="10"/>
      <c r="P10" s="11">
        <v>0</v>
      </c>
      <c r="Q10" s="10">
        <v>0</v>
      </c>
      <c r="R10" s="10"/>
      <c r="S10" s="10"/>
      <c r="T10" s="13">
        <v>0</v>
      </c>
      <c r="U10" s="14">
        <v>0</v>
      </c>
      <c r="V10" s="10">
        <f t="shared" si="0"/>
        <v>0</v>
      </c>
      <c r="W10" s="10">
        <f t="shared" si="0"/>
        <v>13851928</v>
      </c>
    </row>
    <row r="11" spans="2:25">
      <c r="B11" s="8" t="s">
        <v>35</v>
      </c>
      <c r="C11" s="9" t="s">
        <v>36</v>
      </c>
      <c r="D11" s="10"/>
      <c r="E11" s="10"/>
      <c r="F11" s="15"/>
      <c r="G11" s="15"/>
      <c r="H11" s="10"/>
      <c r="I11" s="10"/>
      <c r="J11" s="10"/>
      <c r="K11" s="10"/>
      <c r="L11" s="10"/>
      <c r="M11" s="10"/>
      <c r="N11" s="10"/>
      <c r="O11" s="10"/>
      <c r="P11" s="11">
        <v>0</v>
      </c>
      <c r="Q11" s="10">
        <v>0</v>
      </c>
      <c r="R11" s="10"/>
      <c r="S11" s="10"/>
      <c r="T11" s="13">
        <v>0</v>
      </c>
      <c r="U11" s="14">
        <v>0</v>
      </c>
      <c r="V11" s="10">
        <f t="shared" si="0"/>
        <v>0</v>
      </c>
      <c r="W11" s="10">
        <f t="shared" si="0"/>
        <v>0</v>
      </c>
    </row>
    <row r="12" spans="2:25">
      <c r="B12" s="8" t="s">
        <v>37</v>
      </c>
      <c r="C12" s="9" t="s">
        <v>38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1">
        <v>0</v>
      </c>
      <c r="Q12" s="10">
        <v>0</v>
      </c>
      <c r="R12" s="10"/>
      <c r="S12" s="10"/>
      <c r="T12" s="13">
        <v>0</v>
      </c>
      <c r="U12" s="14">
        <v>0</v>
      </c>
      <c r="V12" s="10">
        <f t="shared" si="0"/>
        <v>0</v>
      </c>
      <c r="W12" s="10">
        <f t="shared" si="0"/>
        <v>0</v>
      </c>
    </row>
    <row r="13" spans="2:25">
      <c r="B13" s="8" t="s">
        <v>39</v>
      </c>
      <c r="C13" s="9" t="s">
        <v>40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>
        <v>0</v>
      </c>
      <c r="Q13" s="10">
        <v>0</v>
      </c>
      <c r="R13" s="10"/>
      <c r="S13" s="10"/>
      <c r="T13" s="13">
        <v>0</v>
      </c>
      <c r="U13" s="14">
        <v>0</v>
      </c>
      <c r="V13" s="10">
        <f t="shared" si="0"/>
        <v>0</v>
      </c>
      <c r="W13" s="10">
        <f t="shared" si="0"/>
        <v>0</v>
      </c>
    </row>
    <row r="14" spans="2:25" ht="15" customHeight="1">
      <c r="B14" s="8" t="s">
        <v>41</v>
      </c>
      <c r="C14" s="9" t="s">
        <v>42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1">
        <v>0</v>
      </c>
      <c r="Q14" s="10">
        <v>0</v>
      </c>
      <c r="R14" s="10"/>
      <c r="S14" s="10"/>
      <c r="T14" s="13">
        <v>0</v>
      </c>
      <c r="U14" s="14">
        <v>0</v>
      </c>
      <c r="V14" s="10">
        <f t="shared" si="0"/>
        <v>0</v>
      </c>
      <c r="W14" s="10">
        <f t="shared" si="0"/>
        <v>0</v>
      </c>
      <c r="Y14" s="6"/>
    </row>
    <row r="15" spans="2:25" ht="15" customHeight="1">
      <c r="B15" s="8" t="s">
        <v>43</v>
      </c>
      <c r="C15" s="9" t="s">
        <v>44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">
        <v>0</v>
      </c>
      <c r="Q15" s="10">
        <v>0</v>
      </c>
      <c r="R15" s="10"/>
      <c r="S15" s="10"/>
      <c r="T15" s="13">
        <v>0</v>
      </c>
      <c r="U15" s="14">
        <v>0</v>
      </c>
      <c r="V15" s="10">
        <f t="shared" si="0"/>
        <v>0</v>
      </c>
      <c r="W15" s="10">
        <f t="shared" si="0"/>
        <v>0</v>
      </c>
      <c r="Y15" s="6"/>
    </row>
    <row r="16" spans="2:25" ht="15" customHeight="1">
      <c r="B16" s="8" t="s">
        <v>45</v>
      </c>
      <c r="C16" s="9" t="s">
        <v>46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1">
        <v>0</v>
      </c>
      <c r="Q16" s="10">
        <v>0</v>
      </c>
      <c r="R16" s="10"/>
      <c r="S16" s="10"/>
      <c r="T16" s="13">
        <v>0</v>
      </c>
      <c r="U16" s="14">
        <v>0</v>
      </c>
      <c r="V16" s="10">
        <f t="shared" si="0"/>
        <v>0</v>
      </c>
      <c r="W16" s="10">
        <f t="shared" si="0"/>
        <v>0</v>
      </c>
      <c r="Y16" s="6"/>
    </row>
    <row r="17" spans="2:27" ht="15" customHeight="1">
      <c r="B17" s="8" t="s">
        <v>47</v>
      </c>
      <c r="C17" s="9" t="s">
        <v>48</v>
      </c>
      <c r="D17" s="10"/>
      <c r="E17" s="10"/>
      <c r="F17" s="15"/>
      <c r="G17" s="15"/>
      <c r="H17" s="10"/>
      <c r="I17" s="10"/>
      <c r="J17" s="10"/>
      <c r="K17" s="10"/>
      <c r="L17" s="10"/>
      <c r="M17" s="10"/>
      <c r="N17" s="10"/>
      <c r="O17" s="10"/>
      <c r="P17" s="11">
        <v>0</v>
      </c>
      <c r="Q17" s="10">
        <v>0</v>
      </c>
      <c r="R17" s="11"/>
      <c r="S17" s="11"/>
      <c r="T17" s="13">
        <v>0</v>
      </c>
      <c r="U17" s="14">
        <v>0</v>
      </c>
      <c r="V17" s="10">
        <f t="shared" si="0"/>
        <v>0</v>
      </c>
      <c r="W17" s="10">
        <f t="shared" si="0"/>
        <v>0</v>
      </c>
      <c r="X17" s="16"/>
      <c r="Y17" s="17"/>
    </row>
    <row r="18" spans="2:27">
      <c r="B18" s="8" t="s">
        <v>49</v>
      </c>
      <c r="C18" s="9" t="s">
        <v>50</v>
      </c>
      <c r="D18" s="10"/>
      <c r="E18" s="10">
        <v>9080860</v>
      </c>
      <c r="F18" s="10"/>
      <c r="G18" s="10">
        <v>113532600</v>
      </c>
      <c r="H18" s="10"/>
      <c r="I18" s="10">
        <v>213591983</v>
      </c>
      <c r="J18" s="10"/>
      <c r="K18" s="10">
        <v>15762600</v>
      </c>
      <c r="L18" s="10"/>
      <c r="M18" s="10">
        <v>50392520</v>
      </c>
      <c r="N18" s="10"/>
      <c r="O18" s="10">
        <v>0</v>
      </c>
      <c r="P18" s="11">
        <v>0</v>
      </c>
      <c r="Q18" s="10">
        <v>0</v>
      </c>
      <c r="R18" s="10"/>
      <c r="S18" s="10">
        <f>'[1]Önk.i hj. szoc.+csa.bölcs.'!I40</f>
        <v>41156197.100289486</v>
      </c>
      <c r="T18" s="13">
        <v>0</v>
      </c>
      <c r="U18" s="14">
        <v>0</v>
      </c>
      <c r="V18" s="10">
        <f>ROUND(D18+F18+H18+J18+L18+N18+P18+R18+T18,0)</f>
        <v>0</v>
      </c>
      <c r="W18" s="10">
        <f>ROUND(E18+G18+I18+K18+M18+O18+Q18+S18+U18,0)</f>
        <v>443516760</v>
      </c>
      <c r="X18" s="18"/>
      <c r="Y18" s="19"/>
    </row>
    <row r="19" spans="2:27" s="20" customFormat="1">
      <c r="B19" s="21"/>
      <c r="C19" s="22" t="s">
        <v>51</v>
      </c>
      <c r="D19" s="23">
        <f>SUM(D6:D18)</f>
        <v>0</v>
      </c>
      <c r="E19" s="23">
        <f t="shared" ref="E19:U19" si="1">SUM(E6:E18)</f>
        <v>9294210</v>
      </c>
      <c r="F19" s="23">
        <f>SUM(F6:F18)</f>
        <v>0</v>
      </c>
      <c r="G19" s="23">
        <f t="shared" si="1"/>
        <v>119082210</v>
      </c>
      <c r="H19" s="23">
        <f>SUM(H6:H18)</f>
        <v>0</v>
      </c>
      <c r="I19" s="23">
        <f t="shared" si="1"/>
        <v>254929434</v>
      </c>
      <c r="J19" s="23">
        <f>SUM(J6:J18)</f>
        <v>0</v>
      </c>
      <c r="K19" s="23">
        <f t="shared" si="1"/>
        <v>51567159.57</v>
      </c>
      <c r="L19" s="23">
        <f>SUM(L6:L18)</f>
        <v>0</v>
      </c>
      <c r="M19" s="23">
        <f t="shared" si="1"/>
        <v>50392520</v>
      </c>
      <c r="N19" s="23">
        <f>SUM(N6:N18)</f>
        <v>0</v>
      </c>
      <c r="O19" s="23">
        <f t="shared" si="1"/>
        <v>3855248</v>
      </c>
      <c r="P19" s="23">
        <f t="shared" si="1"/>
        <v>0</v>
      </c>
      <c r="Q19" s="23">
        <f t="shared" si="1"/>
        <v>0</v>
      </c>
      <c r="R19" s="23">
        <f>SUM(R6:R18)</f>
        <v>0</v>
      </c>
      <c r="S19" s="23">
        <f>SUM(S6:S18)</f>
        <v>41156197.100289486</v>
      </c>
      <c r="T19" s="23">
        <f t="shared" si="1"/>
        <v>0</v>
      </c>
      <c r="U19" s="23">
        <f t="shared" si="1"/>
        <v>0</v>
      </c>
      <c r="V19" s="23">
        <f>ROUND(D19+F19+H19+J19+L19+N19+P19+R19+T19,0)</f>
        <v>0</v>
      </c>
      <c r="W19" s="23">
        <f>ROUND(E19+G19+I19+K19+M19+O19+Q19+S19+U19,0)+1</f>
        <v>530276980</v>
      </c>
      <c r="Y19" s="24"/>
      <c r="AA19" s="25"/>
    </row>
    <row r="20" spans="2:27">
      <c r="B20" s="8" t="s">
        <v>52</v>
      </c>
      <c r="C20" s="9" t="s">
        <v>53</v>
      </c>
      <c r="D20" s="10"/>
      <c r="E20" s="10">
        <v>15365453</v>
      </c>
      <c r="F20" s="10"/>
      <c r="G20" s="10">
        <v>64034506</v>
      </c>
      <c r="H20" s="10"/>
      <c r="I20" s="10">
        <v>119715667</v>
      </c>
      <c r="J20" s="10"/>
      <c r="K20" s="10">
        <v>2163953</v>
      </c>
      <c r="L20" s="10"/>
      <c r="M20" s="10">
        <f>37853453+2667600</f>
        <v>40521053</v>
      </c>
      <c r="N20" s="10"/>
      <c r="O20" s="10"/>
      <c r="P20" s="11">
        <v>0</v>
      </c>
      <c r="Q20" s="10">
        <v>0</v>
      </c>
      <c r="R20" s="10"/>
      <c r="S20" s="10"/>
      <c r="T20" s="13">
        <v>0</v>
      </c>
      <c r="U20" s="14">
        <v>0</v>
      </c>
      <c r="V20" s="10">
        <f>+D20+F20+H20+J20+L20+N20+P20+R20+T20</f>
        <v>0</v>
      </c>
      <c r="W20" s="10">
        <f>+E20+G20+I20+K20+M20+O20+Q20+S20+U20</f>
        <v>241800632</v>
      </c>
      <c r="X20" s="26"/>
    </row>
    <row r="21" spans="2:27">
      <c r="B21" s="8" t="s">
        <v>54</v>
      </c>
      <c r="C21" s="9" t="s">
        <v>55</v>
      </c>
      <c r="D21" s="10"/>
      <c r="E21" s="10">
        <v>264333</v>
      </c>
      <c r="F21" s="10"/>
      <c r="G21" s="10">
        <v>1088430</v>
      </c>
      <c r="H21" s="10"/>
      <c r="I21" s="10">
        <v>2145785</v>
      </c>
      <c r="J21" s="10"/>
      <c r="K21" s="10">
        <v>31098</v>
      </c>
      <c r="L21" s="10"/>
      <c r="M21" s="10">
        <v>637509</v>
      </c>
      <c r="N21" s="10"/>
      <c r="O21" s="10"/>
      <c r="P21" s="11"/>
      <c r="Q21" s="10"/>
      <c r="R21" s="10"/>
      <c r="S21" s="10"/>
      <c r="T21" s="13"/>
      <c r="U21" s="14"/>
      <c r="V21" s="10">
        <f>+D21+F21+H21+J21+L21+N21+P21+R21+T21</f>
        <v>0</v>
      </c>
      <c r="W21" s="10">
        <f>+E21+G21+I21+K21+M21+O21+Q21+S21+U21</f>
        <v>4167155</v>
      </c>
      <c r="X21" s="26"/>
    </row>
    <row r="22" spans="2:27">
      <c r="B22" s="8" t="s">
        <v>56</v>
      </c>
      <c r="C22" s="9" t="s">
        <v>57</v>
      </c>
      <c r="D22" s="10"/>
      <c r="E22" s="10"/>
      <c r="F22" s="10"/>
      <c r="G22" s="10"/>
      <c r="H22" s="11"/>
      <c r="I22" s="11"/>
      <c r="J22" s="10"/>
      <c r="K22" s="10"/>
      <c r="L22" s="10"/>
      <c r="M22" s="10"/>
      <c r="N22" s="10"/>
      <c r="O22" s="10">
        <v>1261440</v>
      </c>
      <c r="P22" s="11">
        <v>0</v>
      </c>
      <c r="Q22" s="10">
        <v>0</v>
      </c>
      <c r="R22" s="10"/>
      <c r="S22" s="10"/>
      <c r="T22" s="13">
        <v>0</v>
      </c>
      <c r="U22" s="14">
        <v>0</v>
      </c>
      <c r="V22" s="10">
        <f t="shared" ref="V22:W31" si="2">+D22+F22+H22+J22+L22+N22+P22+R22+T22</f>
        <v>0</v>
      </c>
      <c r="W22" s="10">
        <f t="shared" si="2"/>
        <v>1261440</v>
      </c>
      <c r="X22" s="27"/>
    </row>
    <row r="23" spans="2:27">
      <c r="B23" s="8" t="s">
        <v>58</v>
      </c>
      <c r="C23" s="9" t="s">
        <v>59</v>
      </c>
      <c r="D23" s="10"/>
      <c r="E23" s="10"/>
      <c r="F23" s="10"/>
      <c r="G23" s="10"/>
      <c r="H23" s="11"/>
      <c r="I23" s="11"/>
      <c r="J23" s="10"/>
      <c r="K23" s="10"/>
      <c r="L23" s="10"/>
      <c r="M23" s="10"/>
      <c r="N23" s="10"/>
      <c r="O23" s="10"/>
      <c r="P23" s="11"/>
      <c r="Q23" s="10"/>
      <c r="R23" s="10"/>
      <c r="S23" s="10"/>
      <c r="T23" s="13"/>
      <c r="U23" s="14"/>
      <c r="V23" s="10">
        <f t="shared" si="2"/>
        <v>0</v>
      </c>
      <c r="W23" s="10">
        <f t="shared" si="2"/>
        <v>0</v>
      </c>
      <c r="X23" s="27"/>
    </row>
    <row r="24" spans="2:27">
      <c r="B24" s="8" t="s">
        <v>60</v>
      </c>
      <c r="C24" s="9" t="s">
        <v>61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1">
        <v>0</v>
      </c>
      <c r="Q24" s="10">
        <v>0</v>
      </c>
      <c r="R24" s="10"/>
      <c r="S24" s="10"/>
      <c r="T24" s="13">
        <v>0</v>
      </c>
      <c r="U24" s="14">
        <v>0</v>
      </c>
      <c r="V24" s="10">
        <f t="shared" si="2"/>
        <v>0</v>
      </c>
      <c r="W24" s="10">
        <f t="shared" si="2"/>
        <v>0</v>
      </c>
      <c r="X24" s="27"/>
    </row>
    <row r="25" spans="2:27">
      <c r="B25" s="8" t="s">
        <v>62</v>
      </c>
      <c r="C25" s="9" t="s">
        <v>63</v>
      </c>
      <c r="D25" s="10"/>
      <c r="E25" s="10">
        <v>89292</v>
      </c>
      <c r="F25" s="10"/>
      <c r="G25" s="10">
        <v>568584</v>
      </c>
      <c r="H25" s="10"/>
      <c r="I25" s="10"/>
      <c r="J25" s="10"/>
      <c r="K25" s="10">
        <v>89292</v>
      </c>
      <c r="L25" s="10"/>
      <c r="M25" s="10">
        <v>219292</v>
      </c>
      <c r="N25" s="10"/>
      <c r="O25" s="10"/>
      <c r="P25" s="11">
        <v>0</v>
      </c>
      <c r="Q25" s="10">
        <v>0</v>
      </c>
      <c r="R25" s="10"/>
      <c r="S25" s="10"/>
      <c r="T25" s="13">
        <v>0</v>
      </c>
      <c r="U25" s="14">
        <v>0</v>
      </c>
      <c r="V25" s="10">
        <f t="shared" si="2"/>
        <v>0</v>
      </c>
      <c r="W25" s="10">
        <f t="shared" si="2"/>
        <v>966460</v>
      </c>
      <c r="X25" s="27"/>
    </row>
    <row r="26" spans="2:27">
      <c r="B26" s="8" t="s">
        <v>64</v>
      </c>
      <c r="C26" s="9" t="s">
        <v>65</v>
      </c>
      <c r="D26" s="10"/>
      <c r="E26" s="10">
        <f>552500+(174779/10*12*1.15)</f>
        <v>793695.02</v>
      </c>
      <c r="F26" s="10"/>
      <c r="G26" s="10">
        <f>2275000+(735741/10*12*1.15)</f>
        <v>3290322.58</v>
      </c>
      <c r="H26" s="10"/>
      <c r="I26" s="10">
        <v>5302325</v>
      </c>
      <c r="J26" s="10"/>
      <c r="K26" s="10">
        <v>65000</v>
      </c>
      <c r="L26" s="10"/>
      <c r="M26" s="10">
        <v>1332500</v>
      </c>
      <c r="N26" s="10"/>
      <c r="O26" s="10"/>
      <c r="P26" s="11">
        <v>0</v>
      </c>
      <c r="Q26" s="10">
        <v>0</v>
      </c>
      <c r="R26" s="10"/>
      <c r="S26" s="10"/>
      <c r="T26" s="13">
        <v>0</v>
      </c>
      <c r="U26" s="14">
        <v>0</v>
      </c>
      <c r="V26" s="10">
        <f t="shared" si="2"/>
        <v>0</v>
      </c>
      <c r="W26" s="10">
        <f t="shared" si="2"/>
        <v>10783842.6</v>
      </c>
      <c r="X26" s="27"/>
    </row>
    <row r="27" spans="2:27">
      <c r="B27" s="8" t="s">
        <v>66</v>
      </c>
      <c r="C27" s="9" t="s">
        <v>67</v>
      </c>
      <c r="D27" s="10"/>
      <c r="E27" s="10">
        <v>349641</v>
      </c>
      <c r="F27" s="10"/>
      <c r="G27" s="10">
        <v>1579025</v>
      </c>
      <c r="H27" s="10"/>
      <c r="I27" s="10">
        <v>2784222</v>
      </c>
      <c r="J27" s="10"/>
      <c r="K27" s="10">
        <v>45115</v>
      </c>
      <c r="L27" s="10"/>
      <c r="M27" s="10">
        <f>913579+30000</f>
        <v>943579</v>
      </c>
      <c r="N27" s="10"/>
      <c r="O27" s="10"/>
      <c r="P27" s="11"/>
      <c r="Q27" s="10"/>
      <c r="R27" s="10"/>
      <c r="S27" s="10"/>
      <c r="T27" s="13"/>
      <c r="U27" s="14"/>
      <c r="V27" s="10">
        <f t="shared" si="2"/>
        <v>0</v>
      </c>
      <c r="W27" s="10">
        <f t="shared" si="2"/>
        <v>5701582</v>
      </c>
      <c r="X27" s="27"/>
    </row>
    <row r="28" spans="2:27">
      <c r="B28" s="8" t="s">
        <v>68</v>
      </c>
      <c r="C28" s="9" t="s">
        <v>69</v>
      </c>
      <c r="D28" s="10"/>
      <c r="E28" s="10">
        <v>389246</v>
      </c>
      <c r="F28" s="10"/>
      <c r="G28" s="10">
        <v>1285728</v>
      </c>
      <c r="H28" s="10"/>
      <c r="I28" s="10">
        <v>526620</v>
      </c>
      <c r="J28" s="10"/>
      <c r="K28" s="10">
        <v>27869</v>
      </c>
      <c r="L28" s="10"/>
      <c r="M28" s="10">
        <v>558604</v>
      </c>
      <c r="N28" s="10"/>
      <c r="O28" s="10"/>
      <c r="P28" s="11">
        <v>0</v>
      </c>
      <c r="Q28" s="10">
        <v>0</v>
      </c>
      <c r="R28" s="10"/>
      <c r="S28" s="10"/>
      <c r="T28" s="13">
        <v>0</v>
      </c>
      <c r="U28" s="14">
        <v>0</v>
      </c>
      <c r="V28" s="10">
        <f t="shared" si="2"/>
        <v>0</v>
      </c>
      <c r="W28" s="10">
        <f t="shared" si="2"/>
        <v>2788067</v>
      </c>
      <c r="X28" s="27"/>
    </row>
    <row r="29" spans="2:27">
      <c r="B29" s="8" t="s">
        <v>70</v>
      </c>
      <c r="C29" s="9" t="s">
        <v>71</v>
      </c>
      <c r="D29" s="10"/>
      <c r="E29" s="10">
        <f>35700+30000</f>
        <v>65700</v>
      </c>
      <c r="F29" s="10"/>
      <c r="G29" s="10">
        <f>147000+60000</f>
        <v>207000</v>
      </c>
      <c r="H29" s="10"/>
      <c r="I29" s="10">
        <v>499800</v>
      </c>
      <c r="J29" s="10"/>
      <c r="K29" s="10">
        <f>4200+30000</f>
        <v>34200</v>
      </c>
      <c r="L29" s="10"/>
      <c r="M29" s="10">
        <f>86100+30000+8400</f>
        <v>124500</v>
      </c>
      <c r="N29" s="10"/>
      <c r="O29" s="10"/>
      <c r="P29" s="11">
        <v>0</v>
      </c>
      <c r="Q29" s="10">
        <v>0</v>
      </c>
      <c r="R29" s="10"/>
      <c r="S29" s="10"/>
      <c r="T29" s="13">
        <v>0</v>
      </c>
      <c r="U29" s="14">
        <v>0</v>
      </c>
      <c r="V29" s="10">
        <f t="shared" si="2"/>
        <v>0</v>
      </c>
      <c r="W29" s="10">
        <f t="shared" si="2"/>
        <v>931200</v>
      </c>
      <c r="X29" s="27"/>
    </row>
    <row r="30" spans="2:27" s="28" customFormat="1">
      <c r="B30" s="29" t="s">
        <v>72</v>
      </c>
      <c r="C30" s="30" t="s">
        <v>73</v>
      </c>
      <c r="D30" s="10"/>
      <c r="E30" s="10">
        <v>0</v>
      </c>
      <c r="F30" s="10"/>
      <c r="G30" s="10">
        <v>0</v>
      </c>
      <c r="H30" s="10"/>
      <c r="I30" s="10">
        <v>450000</v>
      </c>
      <c r="J30" s="10"/>
      <c r="K30" s="10">
        <v>0</v>
      </c>
      <c r="L30" s="10"/>
      <c r="M30" s="10">
        <v>0</v>
      </c>
      <c r="N30" s="10"/>
      <c r="O30" s="10"/>
      <c r="P30" s="11">
        <v>0</v>
      </c>
      <c r="Q30" s="10">
        <v>0</v>
      </c>
      <c r="R30" s="10"/>
      <c r="S30" s="10"/>
      <c r="T30" s="13">
        <v>0</v>
      </c>
      <c r="U30" s="14">
        <v>0</v>
      </c>
      <c r="V30" s="10">
        <f t="shared" si="2"/>
        <v>0</v>
      </c>
      <c r="W30" s="10">
        <f t="shared" si="2"/>
        <v>450000</v>
      </c>
      <c r="X30" s="31"/>
    </row>
    <row r="31" spans="2:27" ht="14.25" customHeight="1">
      <c r="B31" s="8" t="s">
        <v>74</v>
      </c>
      <c r="C31" s="9" t="s">
        <v>75</v>
      </c>
      <c r="D31" s="10"/>
      <c r="E31" s="10"/>
      <c r="F31" s="10"/>
      <c r="G31" s="10"/>
      <c r="H31" s="10"/>
      <c r="I31" s="10">
        <v>1800000</v>
      </c>
      <c r="J31" s="10"/>
      <c r="K31" s="10"/>
      <c r="L31" s="10"/>
      <c r="M31" s="10"/>
      <c r="N31" s="10"/>
      <c r="O31" s="10">
        <v>600000</v>
      </c>
      <c r="P31" s="11">
        <v>0</v>
      </c>
      <c r="Q31" s="10">
        <v>0</v>
      </c>
      <c r="R31" s="10"/>
      <c r="S31" s="10"/>
      <c r="T31" s="13">
        <v>0</v>
      </c>
      <c r="U31" s="14">
        <v>0</v>
      </c>
      <c r="V31" s="10">
        <f t="shared" si="2"/>
        <v>0</v>
      </c>
      <c r="W31" s="10">
        <f>+E31+G31+I31+K31+M31+O31+Q31+S31+U31</f>
        <v>2400000</v>
      </c>
      <c r="X31" s="27"/>
    </row>
    <row r="32" spans="2:27">
      <c r="B32" s="8" t="s">
        <v>76</v>
      </c>
      <c r="C32" s="9" t="s">
        <v>77</v>
      </c>
      <c r="D32" s="10"/>
      <c r="E32" s="10">
        <f>ROUND((E20+E22+E24+E25+E26+E29+E30*0.9+E31*0.9)*0.13,0)+371200+E26*0.15</f>
        <v>2611092.253</v>
      </c>
      <c r="F32" s="10"/>
      <c r="G32" s="10">
        <f>ROUND((G20+G22+G23+G24+G25+G26+G29+G31*0.9)*0.13,0)+1832800+(G26)*0.15</f>
        <v>11179402.387</v>
      </c>
      <c r="H32" s="10"/>
      <c r="I32" s="10">
        <v>20971943</v>
      </c>
      <c r="J32" s="10"/>
      <c r="K32" s="10">
        <f>ROUND((K20+K22+K24+K25+K26+K29+K30*0.9+K31*0.9)*0.13,0)+106720+K26*0.15</f>
        <v>422288</v>
      </c>
      <c r="L32" s="10"/>
      <c r="M32" s="10">
        <f>ROUND((M20+M22+M23+M24+M25+M26+M29+M30*0.9+M31*0.9)*0.13,0)+1136800+(M26)*0.15</f>
        <v>6822330</v>
      </c>
      <c r="N32" s="10"/>
      <c r="O32" s="10">
        <f>ROUND((O20+O22+O24+O25+O26+O29)*0.13,0)</f>
        <v>163987</v>
      </c>
      <c r="P32" s="11">
        <v>0</v>
      </c>
      <c r="Q32" s="10">
        <v>0</v>
      </c>
      <c r="R32" s="10"/>
      <c r="S32" s="10"/>
      <c r="T32" s="13">
        <v>0</v>
      </c>
      <c r="U32" s="14">
        <v>0</v>
      </c>
      <c r="V32" s="10">
        <f>+D32+F32+H32+J32+P32+R32+T32+N32+L32</f>
        <v>0</v>
      </c>
      <c r="W32" s="10">
        <f>+E32+G32+I32+K32+Q32+S32+U32+O32+M32</f>
        <v>42171042.640000001</v>
      </c>
      <c r="X32" s="26"/>
      <c r="Y32" s="24"/>
    </row>
    <row r="33" spans="1:24">
      <c r="B33" s="8" t="s">
        <v>78</v>
      </c>
      <c r="C33" s="9" t="s">
        <v>79</v>
      </c>
      <c r="D33" s="10"/>
      <c r="E33" s="10">
        <f>244737/10*12*1.2</f>
        <v>352421.28</v>
      </c>
      <c r="F33" s="10"/>
      <c r="G33" s="10">
        <f>559877/10*12*1.2</f>
        <v>806222.87999999989</v>
      </c>
      <c r="H33" s="10"/>
      <c r="I33" s="10">
        <v>2124406</v>
      </c>
      <c r="J33" s="10"/>
      <c r="K33" s="10">
        <f>156392/10*12</f>
        <v>187670.40000000002</v>
      </c>
      <c r="L33" s="10"/>
      <c r="M33" s="10">
        <f>164725/10*12*0.12</f>
        <v>23720.399999999998</v>
      </c>
      <c r="N33" s="10"/>
      <c r="O33" s="10">
        <f>34337/10*12*1.2</f>
        <v>49445.279999999992</v>
      </c>
      <c r="P33" s="11">
        <v>0</v>
      </c>
      <c r="Q33" s="10">
        <v>0</v>
      </c>
      <c r="R33" s="10"/>
      <c r="S33" s="10"/>
      <c r="T33" s="13">
        <v>0</v>
      </c>
      <c r="U33" s="14">
        <v>0</v>
      </c>
      <c r="V33" s="10">
        <f>+D33+F33+H33+J33+L33+N33+P33+R33+T33</f>
        <v>0</v>
      </c>
      <c r="W33" s="10">
        <f>+E33+G33+I33+K33+M33+O33+Q33+S33+U33</f>
        <v>3543886.2399999998</v>
      </c>
      <c r="X33" s="26"/>
    </row>
    <row r="34" spans="1:24">
      <c r="B34" s="8" t="s">
        <v>80</v>
      </c>
      <c r="C34" s="9" t="s">
        <v>81</v>
      </c>
      <c r="D34" s="10"/>
      <c r="E34" s="10">
        <f>605588/10*12*1.2</f>
        <v>872046.72000000009</v>
      </c>
      <c r="F34" s="10"/>
      <c r="G34" s="10">
        <f>2063067/10*12*1.2</f>
        <v>2970816.4800000004</v>
      </c>
      <c r="H34" s="10"/>
      <c r="I34" s="10">
        <v>2104885</v>
      </c>
      <c r="J34" s="10"/>
      <c r="K34" s="10">
        <f>89405/10*12*1.2</f>
        <v>128743.2</v>
      </c>
      <c r="L34" s="10"/>
      <c r="M34" s="10">
        <f>89405/10*12*1.2</f>
        <v>128743.2</v>
      </c>
      <c r="N34" s="10"/>
      <c r="O34" s="10">
        <f>67866/10*12*1.2</f>
        <v>97727.040000000008</v>
      </c>
      <c r="P34" s="11">
        <v>0</v>
      </c>
      <c r="Q34" s="10">
        <v>0</v>
      </c>
      <c r="R34" s="10"/>
      <c r="S34" s="10"/>
      <c r="T34" s="13">
        <v>0</v>
      </c>
      <c r="U34" s="14">
        <v>0</v>
      </c>
      <c r="V34" s="10">
        <f>+D34+F34+H34+J34+L34+N34+P34+R34+T34</f>
        <v>0</v>
      </c>
      <c r="W34" s="10">
        <f>+E34+G34+I34+K34+M34+O34+Q34+S34+U34</f>
        <v>6302961.6400000015</v>
      </c>
      <c r="X34" s="26"/>
    </row>
    <row r="35" spans="1:24">
      <c r="B35" s="8" t="s">
        <v>82</v>
      </c>
      <c r="C35" s="9" t="s">
        <v>83</v>
      </c>
      <c r="D35" s="10"/>
      <c r="E35" s="10">
        <f>125992/10*12</f>
        <v>151190.40000000002</v>
      </c>
      <c r="F35" s="10"/>
      <c r="G35" s="10">
        <f>350563/10*12</f>
        <v>420675.60000000003</v>
      </c>
      <c r="H35" s="10"/>
      <c r="I35" s="10">
        <v>125333</v>
      </c>
      <c r="J35" s="10"/>
      <c r="K35" s="10">
        <f>82242/10*12</f>
        <v>98690.400000000009</v>
      </c>
      <c r="L35" s="10"/>
      <c r="M35" s="10">
        <f>82242/10*12</f>
        <v>98690.400000000009</v>
      </c>
      <c r="N35" s="10"/>
      <c r="O35" s="10">
        <f>82242/10*12</f>
        <v>98690.400000000009</v>
      </c>
      <c r="P35" s="11">
        <v>0</v>
      </c>
      <c r="Q35" s="10">
        <v>0</v>
      </c>
      <c r="R35" s="10"/>
      <c r="S35" s="10"/>
      <c r="T35" s="13">
        <v>0</v>
      </c>
      <c r="U35" s="14">
        <v>0</v>
      </c>
      <c r="V35" s="10">
        <f t="shared" ref="V35:W50" si="3">+D35+F35+H35+J35+L35+N35+P35+R35+T35</f>
        <v>0</v>
      </c>
      <c r="W35" s="10">
        <f t="shared" si="3"/>
        <v>993270.20000000007</v>
      </c>
      <c r="X35" s="26"/>
    </row>
    <row r="36" spans="1:24">
      <c r="B36" s="8" t="s">
        <v>84</v>
      </c>
      <c r="C36" s="9" t="s">
        <v>85</v>
      </c>
      <c r="D36" s="10"/>
      <c r="E36" s="10">
        <f>48108/10*12</f>
        <v>57729.600000000006</v>
      </c>
      <c r="F36" s="10"/>
      <c r="G36" s="10">
        <f>228971/10*12</f>
        <v>274765.19999999995</v>
      </c>
      <c r="H36" s="10"/>
      <c r="I36" s="10">
        <v>435877</v>
      </c>
      <c r="J36" s="10"/>
      <c r="K36" s="10">
        <f>9600/10*12</f>
        <v>11520</v>
      </c>
      <c r="L36" s="10"/>
      <c r="M36" s="10">
        <f>10491/10*12</f>
        <v>12589.199999999999</v>
      </c>
      <c r="N36" s="10"/>
      <c r="O36" s="10">
        <f>50/10*12</f>
        <v>60</v>
      </c>
      <c r="P36" s="11">
        <v>0</v>
      </c>
      <c r="Q36" s="10">
        <v>0</v>
      </c>
      <c r="R36" s="10"/>
      <c r="S36" s="10"/>
      <c r="T36" s="13">
        <v>0</v>
      </c>
      <c r="U36" s="14">
        <v>0</v>
      </c>
      <c r="V36" s="10">
        <f>+D36+F36+H36+J36+L36+N36+P36+R36+T36</f>
        <v>0</v>
      </c>
      <c r="W36" s="10">
        <f>+E36+G36+I36+K36+M36+O36+Q36+S36+U36</f>
        <v>792540.99999999988</v>
      </c>
      <c r="X36" s="26"/>
    </row>
    <row r="37" spans="1:24">
      <c r="A37" s="24"/>
      <c r="B37" s="8" t="s">
        <v>86</v>
      </c>
      <c r="C37" s="9" t="s">
        <v>87</v>
      </c>
      <c r="D37" s="10"/>
      <c r="E37" s="10">
        <f>336000+3149687-19822</f>
        <v>3465865</v>
      </c>
      <c r="F37" s="10"/>
      <c r="G37" s="10">
        <f>336000+12598747-792800</f>
        <v>12141947</v>
      </c>
      <c r="H37" s="10"/>
      <c r="I37" s="10">
        <v>16248836</v>
      </c>
      <c r="J37" s="10"/>
      <c r="K37" s="10">
        <f>336000</f>
        <v>336000</v>
      </c>
      <c r="L37" s="10"/>
      <c r="M37" s="10">
        <f>336000</f>
        <v>336000</v>
      </c>
      <c r="N37" s="10"/>
      <c r="O37" s="10">
        <f>336000</f>
        <v>336000</v>
      </c>
      <c r="P37" s="11">
        <v>0</v>
      </c>
      <c r="Q37" s="10">
        <v>0</v>
      </c>
      <c r="R37" s="10"/>
      <c r="S37" s="10"/>
      <c r="T37" s="13">
        <v>0</v>
      </c>
      <c r="U37" s="14">
        <v>0</v>
      </c>
      <c r="V37" s="10">
        <f t="shared" si="3"/>
        <v>0</v>
      </c>
      <c r="W37" s="10">
        <f t="shared" si="3"/>
        <v>32864648</v>
      </c>
      <c r="X37" s="26"/>
    </row>
    <row r="38" spans="1:24">
      <c r="B38" s="8" t="s">
        <v>88</v>
      </c>
      <c r="C38" s="9" t="s">
        <v>89</v>
      </c>
      <c r="D38" s="10"/>
      <c r="E38" s="10">
        <f>72000</f>
        <v>72000</v>
      </c>
      <c r="F38" s="10"/>
      <c r="G38" s="10">
        <v>8755354</v>
      </c>
      <c r="H38" s="10"/>
      <c r="I38" s="10">
        <v>21783224</v>
      </c>
      <c r="J38" s="10"/>
      <c r="K38" s="10">
        <v>48653367</v>
      </c>
      <c r="L38" s="10"/>
      <c r="M38" s="10"/>
      <c r="N38" s="10"/>
      <c r="O38" s="10"/>
      <c r="P38" s="11">
        <v>0</v>
      </c>
      <c r="Q38" s="10">
        <v>0</v>
      </c>
      <c r="R38" s="10"/>
      <c r="S38" s="10"/>
      <c r="T38" s="13">
        <v>0</v>
      </c>
      <c r="U38" s="14">
        <v>0</v>
      </c>
      <c r="V38" s="10">
        <f t="shared" si="3"/>
        <v>0</v>
      </c>
      <c r="W38" s="10">
        <f t="shared" si="3"/>
        <v>79263945</v>
      </c>
      <c r="X38" s="26"/>
    </row>
    <row r="39" spans="1:24">
      <c r="B39" s="8" t="s">
        <v>88</v>
      </c>
      <c r="C39" s="9" t="s">
        <v>90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1"/>
      <c r="Q39" s="10"/>
      <c r="R39" s="10"/>
      <c r="S39" s="10"/>
      <c r="T39" s="13"/>
      <c r="U39" s="14"/>
      <c r="V39" s="10">
        <f t="shared" si="3"/>
        <v>0</v>
      </c>
      <c r="W39" s="10">
        <f t="shared" si="3"/>
        <v>0</v>
      </c>
      <c r="X39" s="26"/>
    </row>
    <row r="40" spans="1:24">
      <c r="B40" s="8" t="s">
        <v>91</v>
      </c>
      <c r="C40" s="9" t="s">
        <v>92</v>
      </c>
      <c r="D40" s="10"/>
      <c r="E40" s="10"/>
      <c r="F40" s="10"/>
      <c r="G40" s="10"/>
      <c r="H40" s="10"/>
      <c r="I40" s="10">
        <v>5544000</v>
      </c>
      <c r="J40" s="10"/>
      <c r="K40" s="10"/>
      <c r="L40" s="10"/>
      <c r="M40" s="10"/>
      <c r="N40" s="10"/>
      <c r="O40" s="10"/>
      <c r="P40" s="11">
        <v>0</v>
      </c>
      <c r="Q40" s="10">
        <v>0</v>
      </c>
      <c r="R40" s="10"/>
      <c r="S40" s="10"/>
      <c r="T40" s="13">
        <v>0</v>
      </c>
      <c r="U40" s="14">
        <v>0</v>
      </c>
      <c r="V40" s="10">
        <f t="shared" si="3"/>
        <v>0</v>
      </c>
      <c r="W40" s="10">
        <f t="shared" si="3"/>
        <v>5544000</v>
      </c>
      <c r="X40" s="26"/>
    </row>
    <row r="41" spans="1:24">
      <c r="B41" s="8" t="s">
        <v>93</v>
      </c>
      <c r="C41" s="9" t="s">
        <v>94</v>
      </c>
      <c r="D41" s="10"/>
      <c r="E41" s="10">
        <f>8260/10*12</f>
        <v>9912</v>
      </c>
      <c r="F41" s="10"/>
      <c r="G41" s="10">
        <f>32740/10*12</f>
        <v>39288</v>
      </c>
      <c r="H41" s="10"/>
      <c r="I41" s="10">
        <v>16000</v>
      </c>
      <c r="J41" s="10"/>
      <c r="K41" s="10">
        <f>2500/10*12</f>
        <v>3000</v>
      </c>
      <c r="L41" s="10"/>
      <c r="M41" s="10">
        <f>2500/10*12</f>
        <v>3000</v>
      </c>
      <c r="N41" s="10"/>
      <c r="O41" s="10">
        <f>193500/10*12</f>
        <v>232200</v>
      </c>
      <c r="P41" s="11">
        <v>0</v>
      </c>
      <c r="Q41" s="10">
        <v>0</v>
      </c>
      <c r="R41" s="10"/>
      <c r="S41" s="10"/>
      <c r="T41" s="13">
        <v>0</v>
      </c>
      <c r="U41" s="14">
        <v>0</v>
      </c>
      <c r="V41" s="10">
        <f>+D41+F41+H41+J41+L41+N41+P41+R41+T41</f>
        <v>0</v>
      </c>
      <c r="W41" s="10">
        <f>+E41+G41+I41+K41+M41+O41+Q41+S41+U41</f>
        <v>303400</v>
      </c>
      <c r="X41" s="26"/>
    </row>
    <row r="42" spans="1:24" ht="13.5" customHeight="1">
      <c r="B42" s="8" t="s">
        <v>95</v>
      </c>
      <c r="C42" s="9" t="s">
        <v>96</v>
      </c>
      <c r="D42" s="10"/>
      <c r="E42" s="10">
        <f>11601/10*12</f>
        <v>13921.199999999999</v>
      </c>
      <c r="F42" s="10"/>
      <c r="G42" s="10">
        <f>52490/10*12</f>
        <v>62988</v>
      </c>
      <c r="H42" s="10"/>
      <c r="I42" s="10"/>
      <c r="J42" s="10"/>
      <c r="K42" s="10"/>
      <c r="L42" s="10"/>
      <c r="M42" s="10">
        <f>4802/10*12</f>
        <v>5762.4</v>
      </c>
      <c r="N42" s="10"/>
      <c r="O42" s="10"/>
      <c r="P42" s="11">
        <v>0</v>
      </c>
      <c r="Q42" s="10">
        <v>0</v>
      </c>
      <c r="R42" s="10"/>
      <c r="S42" s="10"/>
      <c r="T42" s="13">
        <v>0</v>
      </c>
      <c r="U42" s="14">
        <v>0</v>
      </c>
      <c r="V42" s="10">
        <f t="shared" si="3"/>
        <v>0</v>
      </c>
      <c r="W42" s="10">
        <f t="shared" si="3"/>
        <v>82671.599999999991</v>
      </c>
      <c r="X42" s="26"/>
    </row>
    <row r="43" spans="1:24">
      <c r="B43" s="8" t="s">
        <v>97</v>
      </c>
      <c r="C43" s="9" t="s">
        <v>98</v>
      </c>
      <c r="D43" s="10"/>
      <c r="E43" s="10">
        <f>60056/10*12</f>
        <v>72067.200000000012</v>
      </c>
      <c r="F43" s="10"/>
      <c r="G43" s="10">
        <f>258722/10*12+250000</f>
        <v>560466.4</v>
      </c>
      <c r="H43" s="10"/>
      <c r="I43" s="10">
        <v>15613581</v>
      </c>
      <c r="J43" s="10"/>
      <c r="K43" s="10">
        <f>15199/10*12</f>
        <v>18238.800000000003</v>
      </c>
      <c r="L43" s="10"/>
      <c r="M43" s="10">
        <f>10824/10*12</f>
        <v>12988.800000000001</v>
      </c>
      <c r="N43" s="10"/>
      <c r="O43" s="10">
        <f>2619789/10*12*1.1</f>
        <v>3458121.48</v>
      </c>
      <c r="P43" s="11">
        <v>0</v>
      </c>
      <c r="Q43" s="10">
        <v>0</v>
      </c>
      <c r="R43" s="10"/>
      <c r="S43" s="10"/>
      <c r="T43" s="13">
        <v>0</v>
      </c>
      <c r="U43" s="14">
        <v>0</v>
      </c>
      <c r="V43" s="10">
        <f t="shared" si="3"/>
        <v>0</v>
      </c>
      <c r="W43" s="10">
        <f>+E43+G43+I43+K43+M43+O43+Q43+S43+U43-2</f>
        <v>19735461.68</v>
      </c>
      <c r="X43" s="26"/>
    </row>
    <row r="44" spans="1:24">
      <c r="B44" s="8" t="s">
        <v>99</v>
      </c>
      <c r="C44" s="9" t="s">
        <v>100</v>
      </c>
      <c r="D44" s="10"/>
      <c r="E44" s="10">
        <f>471072/10*12*1.2</f>
        <v>678343.67999999982</v>
      </c>
      <c r="F44" s="10"/>
      <c r="G44" s="10">
        <f>1040733/10*12*1.2</f>
        <v>1498655.52</v>
      </c>
      <c r="H44" s="10"/>
      <c r="I44" s="10">
        <v>767917</v>
      </c>
      <c r="J44" s="10"/>
      <c r="K44" s="10">
        <f>211321/10*12*1.2</f>
        <v>304302.24</v>
      </c>
      <c r="L44" s="10"/>
      <c r="M44" s="10">
        <f>211321/10*12*1.2</f>
        <v>304302.24</v>
      </c>
      <c r="N44" s="10"/>
      <c r="O44" s="10">
        <f>191162/10*12*1.2</f>
        <v>275273.28000000003</v>
      </c>
      <c r="P44" s="11"/>
      <c r="Q44" s="10">
        <v>0</v>
      </c>
      <c r="R44" s="10"/>
      <c r="S44" s="10"/>
      <c r="T44" s="13">
        <v>0</v>
      </c>
      <c r="U44" s="14">
        <v>0</v>
      </c>
      <c r="V44" s="10">
        <f t="shared" si="3"/>
        <v>0</v>
      </c>
      <c r="W44" s="10">
        <f t="shared" si="3"/>
        <v>3828793.96</v>
      </c>
      <c r="X44" s="26"/>
    </row>
    <row r="45" spans="1:24">
      <c r="B45" s="8" t="s">
        <v>101</v>
      </c>
      <c r="C45" s="9" t="s">
        <v>102</v>
      </c>
      <c r="D45" s="10"/>
      <c r="E45" s="10">
        <f>269674/10*12*1.6</f>
        <v>517774.08000000007</v>
      </c>
      <c r="F45" s="10"/>
      <c r="G45" s="10">
        <f>1129023/10*12*1.6</f>
        <v>2167724.16</v>
      </c>
      <c r="H45" s="10"/>
      <c r="I45" s="10">
        <v>852344</v>
      </c>
      <c r="J45" s="10"/>
      <c r="K45" s="10"/>
      <c r="L45" s="10"/>
      <c r="M45" s="10">
        <f>545420/10*12*1.6</f>
        <v>1047206.4</v>
      </c>
      <c r="N45" s="10"/>
      <c r="O45" s="10"/>
      <c r="P45" s="11"/>
      <c r="Q45" s="10">
        <v>0</v>
      </c>
      <c r="R45" s="10"/>
      <c r="S45" s="10"/>
      <c r="T45" s="13">
        <v>0</v>
      </c>
      <c r="U45" s="14">
        <v>0</v>
      </c>
      <c r="V45" s="10">
        <f>+D45+F45+H45+J45+L45+N45+P45+R45+T45</f>
        <v>0</v>
      </c>
      <c r="W45" s="10">
        <f>+E45+G45+I45+K45+M45+O45+Q45+S45+U45</f>
        <v>4585048.6400000006</v>
      </c>
      <c r="X45" s="26"/>
    </row>
    <row r="46" spans="1:24">
      <c r="B46" s="8" t="s">
        <v>103</v>
      </c>
      <c r="C46" s="9" t="s">
        <v>104</v>
      </c>
      <c r="D46" s="10"/>
      <c r="E46" s="10">
        <f>(E33+E34+E35+E36+E37+E38+E40+E41+E42+E43+E44+E48)*0.27</f>
        <v>1551419.2116</v>
      </c>
      <c r="F46" s="10"/>
      <c r="G46" s="10">
        <f>(G33+G34+G35+G36+G37+G38+G40+G41+G42+G43+G44+G48)*0.27</f>
        <v>7433720.6436000001</v>
      </c>
      <c r="H46" s="10"/>
      <c r="I46" s="10">
        <v>17487595</v>
      </c>
      <c r="J46" s="10"/>
      <c r="K46" s="10">
        <f>(K33+K34+K35+K36+K37+K38+K40+K41+K42+K43+K44+K48)*0.27</f>
        <v>13430478.034800002</v>
      </c>
      <c r="L46" s="10"/>
      <c r="M46" s="10">
        <f>(M33+M34+M35+M36+M37+M38+M40+M41+M42+M43+M44+M48)*0.27</f>
        <v>250229.4768</v>
      </c>
      <c r="N46" s="10"/>
      <c r="O46" s="10">
        <f>(O33+O34+O35+O36+O37+O38+O40+O41+O42+O43+O44+O48)*0.27</f>
        <v>1228042.2636000002</v>
      </c>
      <c r="P46" s="11"/>
      <c r="Q46" s="10">
        <v>0</v>
      </c>
      <c r="R46" s="10"/>
      <c r="S46" s="10"/>
      <c r="T46" s="13">
        <v>0</v>
      </c>
      <c r="U46" s="14">
        <v>0</v>
      </c>
      <c r="V46" s="10">
        <f t="shared" si="3"/>
        <v>0</v>
      </c>
      <c r="W46" s="10">
        <f t="shared" si="3"/>
        <v>41381484.630400002</v>
      </c>
      <c r="X46" s="26"/>
    </row>
    <row r="47" spans="1:24">
      <c r="B47" s="8" t="s">
        <v>105</v>
      </c>
      <c r="C47" s="9" t="s">
        <v>106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1"/>
      <c r="Q47" s="10">
        <v>0</v>
      </c>
      <c r="R47" s="10"/>
      <c r="S47" s="10"/>
      <c r="T47" s="13">
        <v>0</v>
      </c>
      <c r="U47" s="14">
        <v>0</v>
      </c>
      <c r="V47" s="10">
        <f t="shared" si="3"/>
        <v>0</v>
      </c>
      <c r="W47" s="10">
        <f t="shared" si="3"/>
        <v>0</v>
      </c>
      <c r="X47" s="26"/>
    </row>
    <row r="48" spans="1:24">
      <c r="B48" s="8" t="s">
        <v>107</v>
      </c>
      <c r="C48" s="9" t="s">
        <v>108</v>
      </c>
      <c r="D48" s="10"/>
      <c r="E48" s="10">
        <v>500</v>
      </c>
      <c r="F48" s="10"/>
      <c r="G48" s="10">
        <f>933/10*12</f>
        <v>1119.5999999999999</v>
      </c>
      <c r="H48" s="10"/>
      <c r="I48" s="10">
        <v>4800</v>
      </c>
      <c r="J48" s="10"/>
      <c r="K48" s="10">
        <f>816/10*12</f>
        <v>979.19999999999993</v>
      </c>
      <c r="L48" s="10"/>
      <c r="M48" s="10">
        <f>816/10*12</f>
        <v>979.19999999999993</v>
      </c>
      <c r="N48" s="10"/>
      <c r="O48" s="10">
        <f>656/10*12</f>
        <v>787.19999999999993</v>
      </c>
      <c r="P48" s="11"/>
      <c r="Q48" s="10">
        <v>0</v>
      </c>
      <c r="R48" s="10"/>
      <c r="S48" s="10"/>
      <c r="T48" s="13">
        <v>0</v>
      </c>
      <c r="U48" s="14">
        <v>0</v>
      </c>
      <c r="V48" s="10">
        <f t="shared" si="3"/>
        <v>0</v>
      </c>
      <c r="W48" s="10">
        <f t="shared" si="3"/>
        <v>9165.2000000000007</v>
      </c>
      <c r="X48" s="26"/>
    </row>
    <row r="49" spans="2:25">
      <c r="B49" s="8" t="s">
        <v>109</v>
      </c>
      <c r="C49" s="9" t="s">
        <v>110</v>
      </c>
      <c r="D49" s="10"/>
      <c r="E49" s="10"/>
      <c r="F49" s="10"/>
      <c r="G49" s="10"/>
      <c r="H49" s="10"/>
      <c r="I49" s="10">
        <v>6751131</v>
      </c>
      <c r="J49" s="10"/>
      <c r="K49" s="10"/>
      <c r="L49" s="10"/>
      <c r="M49" s="10"/>
      <c r="N49" s="10"/>
      <c r="O49" s="10"/>
      <c r="P49" s="11"/>
      <c r="Q49" s="10">
        <v>0</v>
      </c>
      <c r="R49" s="10"/>
      <c r="S49" s="10"/>
      <c r="T49" s="13">
        <v>0</v>
      </c>
      <c r="U49" s="14">
        <v>0</v>
      </c>
      <c r="V49" s="10">
        <f t="shared" si="3"/>
        <v>0</v>
      </c>
      <c r="W49" s="10">
        <f t="shared" si="3"/>
        <v>6751131</v>
      </c>
      <c r="X49" s="27"/>
    </row>
    <row r="50" spans="2:25" ht="15.75" customHeight="1">
      <c r="B50" s="8" t="s">
        <v>111</v>
      </c>
      <c r="C50" s="9" t="s">
        <v>112</v>
      </c>
      <c r="D50" s="10"/>
      <c r="E50" s="10"/>
      <c r="F50" s="10"/>
      <c r="G50" s="10"/>
      <c r="H50" s="10"/>
      <c r="I50" s="10">
        <v>1822806</v>
      </c>
      <c r="J50" s="10"/>
      <c r="K50" s="10"/>
      <c r="L50" s="10"/>
      <c r="M50" s="10"/>
      <c r="N50" s="10"/>
      <c r="O50" s="10"/>
      <c r="P50" s="11"/>
      <c r="Q50" s="10">
        <v>0</v>
      </c>
      <c r="R50" s="10"/>
      <c r="S50" s="10"/>
      <c r="T50" s="13">
        <v>0</v>
      </c>
      <c r="U50" s="14">
        <v>0</v>
      </c>
      <c r="V50" s="10">
        <f t="shared" si="3"/>
        <v>0</v>
      </c>
      <c r="W50" s="10">
        <f t="shared" si="3"/>
        <v>1822806</v>
      </c>
      <c r="X50" s="26"/>
      <c r="Y50" s="24"/>
    </row>
    <row r="51" spans="2:25" ht="15.75" customHeight="1">
      <c r="B51" s="8" t="s">
        <v>113</v>
      </c>
      <c r="C51" s="9" t="s">
        <v>114</v>
      </c>
      <c r="D51" s="10"/>
      <c r="E51" s="10"/>
      <c r="F51" s="10"/>
      <c r="G51" s="10"/>
      <c r="H51" s="10"/>
      <c r="I51" s="10">
        <v>7126246</v>
      </c>
      <c r="J51" s="10"/>
      <c r="K51" s="10"/>
      <c r="L51" s="10"/>
      <c r="M51" s="10"/>
      <c r="N51" s="10"/>
      <c r="O51" s="10"/>
      <c r="P51" s="11"/>
      <c r="Q51" s="10"/>
      <c r="R51" s="10"/>
      <c r="S51" s="10"/>
      <c r="T51" s="13"/>
      <c r="U51" s="14"/>
      <c r="V51" s="10">
        <f>+D51+F51+H51+J51+L51+N51+P51+R51+T51</f>
        <v>0</v>
      </c>
      <c r="W51" s="10">
        <f>+E51+G51+I51+K51+M51+O51+Q51+S51+U51</f>
        <v>7126246</v>
      </c>
      <c r="X51" s="32"/>
      <c r="Y51" s="24"/>
    </row>
    <row r="52" spans="2:25" ht="15.75" customHeight="1">
      <c r="B52" s="8" t="s">
        <v>115</v>
      </c>
      <c r="C52" s="9" t="s">
        <v>116</v>
      </c>
      <c r="D52" s="10"/>
      <c r="E52" s="10"/>
      <c r="F52" s="10"/>
      <c r="G52" s="10"/>
      <c r="H52" s="10"/>
      <c r="I52" s="10">
        <v>1924089</v>
      </c>
      <c r="J52" s="10"/>
      <c r="K52" s="10"/>
      <c r="L52" s="10"/>
      <c r="M52" s="10"/>
      <c r="N52" s="10"/>
      <c r="O52" s="10"/>
      <c r="P52" s="11"/>
      <c r="Q52" s="10"/>
      <c r="R52" s="10"/>
      <c r="S52" s="10"/>
      <c r="T52" s="13"/>
      <c r="U52" s="14"/>
      <c r="V52" s="10">
        <f>+D52+F52+H52+J52+L52+N52+P52+R52+T52</f>
        <v>0</v>
      </c>
      <c r="W52" s="10">
        <f>+E52+G52+I52+K52+M52+O52+Q52+S52+U52</f>
        <v>1924089</v>
      </c>
      <c r="X52" s="32"/>
      <c r="Y52" s="24"/>
    </row>
    <row r="53" spans="2:25" s="20" customFormat="1">
      <c r="B53" s="21"/>
      <c r="C53" s="22" t="s">
        <v>117</v>
      </c>
      <c r="D53" s="23">
        <f>SUM(D20:D52)</f>
        <v>0</v>
      </c>
      <c r="E53" s="23">
        <f t="shared" ref="E53:O53" si="4">SUM(E20:E52)</f>
        <v>27743642.644599997</v>
      </c>
      <c r="F53" s="23">
        <f>SUM(F20:F52)</f>
        <v>0</v>
      </c>
      <c r="G53" s="23">
        <f t="shared" si="4"/>
        <v>120366741.45059998</v>
      </c>
      <c r="H53" s="23">
        <f>SUM(H20:H52)</f>
        <v>0</v>
      </c>
      <c r="I53" s="23">
        <f t="shared" si="4"/>
        <v>254929432</v>
      </c>
      <c r="J53" s="23">
        <f>SUM(J20:J52)</f>
        <v>0</v>
      </c>
      <c r="K53" s="23">
        <f t="shared" si="4"/>
        <v>66051804.274800003</v>
      </c>
      <c r="L53" s="23">
        <f>SUM(L20:L52)</f>
        <v>0</v>
      </c>
      <c r="M53" s="23">
        <f t="shared" si="4"/>
        <v>53383578.716800004</v>
      </c>
      <c r="N53" s="23">
        <f>SUM(N20:N52)</f>
        <v>0</v>
      </c>
      <c r="O53" s="23">
        <f t="shared" si="4"/>
        <v>7801773.9435999999</v>
      </c>
      <c r="P53" s="23"/>
      <c r="Q53" s="23">
        <f>SUM(Q20:Q50)</f>
        <v>0</v>
      </c>
      <c r="R53" s="23"/>
      <c r="S53" s="23"/>
      <c r="T53" s="23">
        <f>SUM(T20:T50)</f>
        <v>0</v>
      </c>
      <c r="U53" s="23">
        <f>SUM(U20:U50)</f>
        <v>0</v>
      </c>
      <c r="V53" s="23">
        <f>SUM(V20:V52)</f>
        <v>0</v>
      </c>
      <c r="W53" s="23">
        <f>SUM(W20:W52)+2</f>
        <v>530276973.03039998</v>
      </c>
      <c r="X53" s="33"/>
      <c r="Y53" s="25"/>
    </row>
    <row r="54" spans="2:25">
      <c r="B54" s="9"/>
      <c r="C54" s="9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9"/>
      <c r="Q54" s="35"/>
      <c r="R54" s="35"/>
      <c r="S54" s="35"/>
      <c r="T54" s="36"/>
      <c r="U54" s="36"/>
      <c r="V54" s="35"/>
      <c r="W54" s="35"/>
      <c r="X54" s="37"/>
      <c r="Y54" s="24"/>
    </row>
    <row r="55" spans="2:25" s="4" customFormat="1" ht="12.75">
      <c r="B55" s="21" t="s">
        <v>118</v>
      </c>
      <c r="C55" s="22" t="s">
        <v>119</v>
      </c>
      <c r="D55" s="23">
        <f>+D19-D53</f>
        <v>0</v>
      </c>
      <c r="E55" s="23">
        <f>+E19-E53</f>
        <v>-18449432.644599997</v>
      </c>
      <c r="F55" s="23">
        <f>+F19-F53-1</f>
        <v>-1</v>
      </c>
      <c r="G55" s="23">
        <f>+G19-G53-1</f>
        <v>-1284532.4505999833</v>
      </c>
      <c r="H55" s="23">
        <f>+H19-H53</f>
        <v>0</v>
      </c>
      <c r="I55" s="23">
        <f t="shared" ref="I55:O55" si="5">+I19-I53</f>
        <v>2</v>
      </c>
      <c r="J55" s="23">
        <f>+J19-J53</f>
        <v>0</v>
      </c>
      <c r="K55" s="23">
        <f t="shared" si="5"/>
        <v>-14484644.704800002</v>
      </c>
      <c r="L55" s="23">
        <f>+L19-L53</f>
        <v>0</v>
      </c>
      <c r="M55" s="23">
        <f t="shared" si="5"/>
        <v>-2991058.7168000042</v>
      </c>
      <c r="N55" s="23">
        <f>+N19-N53</f>
        <v>0</v>
      </c>
      <c r="O55" s="23">
        <f t="shared" si="5"/>
        <v>-3946525.9435999999</v>
      </c>
      <c r="P55" s="23"/>
      <c r="Q55" s="23">
        <f>+Q19-Q53</f>
        <v>0</v>
      </c>
      <c r="R55" s="23">
        <f>+R19-R53</f>
        <v>0</v>
      </c>
      <c r="S55" s="23">
        <f>+S19-S53</f>
        <v>41156197.100289486</v>
      </c>
      <c r="T55" s="38"/>
      <c r="U55" s="38"/>
      <c r="V55" s="23">
        <f>+V19-V53</f>
        <v>0</v>
      </c>
      <c r="W55" s="23">
        <f>+W19-W53</f>
        <v>6.9696000218391418</v>
      </c>
      <c r="X55" s="39"/>
      <c r="Y55" s="39"/>
    </row>
    <row r="56" spans="2:25" s="40" customFormat="1">
      <c r="B56" s="2"/>
      <c r="C56" s="2"/>
      <c r="D56" s="41"/>
      <c r="E56" s="42"/>
      <c r="F56" s="41"/>
      <c r="G56" s="42"/>
      <c r="H56" s="41"/>
      <c r="I56" s="42"/>
      <c r="J56" s="41"/>
      <c r="K56" s="42"/>
      <c r="L56" s="41"/>
      <c r="M56" s="42"/>
      <c r="N56" s="41"/>
      <c r="O56" s="42"/>
      <c r="P56" s="41"/>
      <c r="Q56" s="41"/>
      <c r="R56" s="41"/>
      <c r="S56" s="41"/>
      <c r="T56" s="43"/>
      <c r="U56" s="43"/>
      <c r="V56" s="41"/>
      <c r="W56" s="41"/>
      <c r="X56" s="44"/>
      <c r="Y56" s="44"/>
    </row>
    <row r="57" spans="2:25" s="40" customFormat="1">
      <c r="B57" s="2"/>
      <c r="C57" s="2" t="s">
        <v>120</v>
      </c>
      <c r="D57" s="2"/>
      <c r="E57" s="42"/>
      <c r="F57" s="41"/>
      <c r="G57" s="42"/>
      <c r="H57" s="41"/>
      <c r="I57" s="42"/>
      <c r="J57" s="41"/>
      <c r="K57" s="42"/>
      <c r="L57" s="2"/>
      <c r="M57" s="45"/>
      <c r="N57" s="2"/>
      <c r="O57" s="42"/>
      <c r="P57" s="2"/>
      <c r="Q57" s="2"/>
      <c r="R57" s="2"/>
      <c r="S57" s="2"/>
      <c r="T57" s="46"/>
      <c r="U57" s="46"/>
      <c r="V57" s="2"/>
      <c r="W57" s="44"/>
      <c r="X57" s="47"/>
      <c r="Y57" s="44"/>
    </row>
    <row r="58" spans="2:25">
      <c r="D58" s="2"/>
      <c r="E58" s="3"/>
      <c r="F58" s="2"/>
      <c r="G58" s="3"/>
      <c r="H58" s="2"/>
      <c r="I58" s="3"/>
      <c r="J58" s="2"/>
      <c r="K58" s="45"/>
      <c r="L58" s="2"/>
      <c r="M58" s="3"/>
      <c r="N58" s="2"/>
      <c r="O58" s="3"/>
      <c r="P58" s="2"/>
      <c r="Q58" s="4"/>
      <c r="R58" s="2"/>
      <c r="S58" s="4"/>
      <c r="T58" s="5"/>
      <c r="U58" s="5"/>
      <c r="V58" s="2"/>
      <c r="W58" s="4"/>
    </row>
    <row r="59" spans="2:25">
      <c r="D59" s="2"/>
      <c r="E59" s="3"/>
      <c r="F59" s="2"/>
      <c r="G59" s="3"/>
      <c r="H59" s="2"/>
      <c r="I59" s="3"/>
      <c r="J59" s="2"/>
      <c r="K59" s="42"/>
      <c r="L59" s="2"/>
      <c r="M59" s="3"/>
      <c r="N59" s="2"/>
      <c r="O59" s="3"/>
      <c r="P59" s="2"/>
      <c r="Q59" s="4"/>
      <c r="R59" s="2"/>
      <c r="S59" s="4"/>
      <c r="T59" s="5"/>
      <c r="U59" s="5"/>
      <c r="V59" s="2"/>
      <c r="W59" s="4"/>
    </row>
    <row r="60" spans="2:25">
      <c r="D60" s="2"/>
      <c r="E60" s="3"/>
      <c r="F60" s="2"/>
      <c r="G60" s="3"/>
      <c r="H60" s="2"/>
      <c r="I60" s="3"/>
      <c r="J60" s="2"/>
      <c r="K60" s="3"/>
      <c r="L60" s="2"/>
      <c r="M60" s="3"/>
      <c r="N60" s="2"/>
      <c r="O60" s="3"/>
      <c r="P60" s="2"/>
      <c r="Q60" s="4"/>
      <c r="R60" s="2"/>
      <c r="S60" s="4"/>
      <c r="T60" s="5"/>
      <c r="U60" s="5"/>
      <c r="V60" s="2"/>
      <c r="W60" s="4"/>
    </row>
    <row r="61" spans="2:25">
      <c r="D61" s="2"/>
      <c r="E61" s="3"/>
      <c r="F61" s="2"/>
      <c r="G61" s="3"/>
      <c r="H61" s="2"/>
      <c r="I61" s="3"/>
      <c r="J61" s="2"/>
      <c r="K61" s="3"/>
      <c r="L61" s="2"/>
      <c r="M61" s="3"/>
      <c r="N61" s="2"/>
      <c r="O61" s="3"/>
      <c r="P61" s="2"/>
      <c r="Q61" s="4"/>
      <c r="R61" s="2"/>
      <c r="S61" s="4"/>
      <c r="T61" s="5"/>
      <c r="U61" s="5"/>
      <c r="V61" s="2"/>
      <c r="W61" s="4"/>
    </row>
    <row r="62" spans="2:25">
      <c r="D62" s="2"/>
      <c r="E62" s="3"/>
      <c r="F62" s="2"/>
      <c r="G62" s="3"/>
      <c r="H62" s="2"/>
      <c r="I62" s="3"/>
      <c r="J62" s="2"/>
      <c r="K62" s="45"/>
      <c r="L62" s="2"/>
      <c r="M62" s="3"/>
      <c r="N62" s="2"/>
      <c r="O62" s="3"/>
      <c r="P62" s="2"/>
      <c r="Q62" s="4"/>
      <c r="R62" s="2"/>
      <c r="S62" s="4"/>
      <c r="T62" s="5"/>
      <c r="U62" s="5"/>
      <c r="V62" s="2"/>
      <c r="W62" s="4"/>
    </row>
    <row r="63" spans="2:25">
      <c r="D63" s="2"/>
      <c r="E63" s="3"/>
      <c r="F63" s="2"/>
      <c r="G63" s="3"/>
      <c r="H63" s="2"/>
      <c r="I63" s="3"/>
      <c r="J63" s="2"/>
      <c r="K63" s="42"/>
      <c r="L63" s="2"/>
      <c r="M63" s="3"/>
      <c r="N63" s="2"/>
      <c r="O63" s="3"/>
      <c r="P63" s="2"/>
      <c r="Q63" s="4"/>
      <c r="R63" s="2"/>
      <c r="S63" s="4"/>
      <c r="T63" s="5"/>
      <c r="U63" s="5"/>
      <c r="V63" s="2"/>
      <c r="W63" s="4"/>
    </row>
    <row r="64" spans="2:25">
      <c r="D64" s="2"/>
      <c r="E64" s="3"/>
      <c r="F64" s="2"/>
      <c r="G64" s="3"/>
      <c r="H64" s="2"/>
      <c r="I64" s="3"/>
      <c r="J64" s="2"/>
      <c r="K64" s="45"/>
      <c r="L64" s="2"/>
      <c r="M64" s="3"/>
      <c r="N64" s="2"/>
      <c r="O64" s="3"/>
      <c r="P64" s="2"/>
      <c r="Q64" s="4"/>
      <c r="R64" s="2"/>
      <c r="S64" s="4"/>
      <c r="T64" s="5"/>
      <c r="U64" s="5"/>
      <c r="V64" s="2"/>
      <c r="W64" s="4"/>
    </row>
    <row r="65" spans="4:23">
      <c r="D65" s="2"/>
      <c r="E65" s="3"/>
      <c r="F65" s="2"/>
      <c r="G65" s="3"/>
      <c r="H65" s="2"/>
      <c r="I65" s="3"/>
      <c r="J65" s="2"/>
      <c r="K65" s="42"/>
      <c r="L65" s="2"/>
      <c r="M65" s="3"/>
      <c r="N65" s="2"/>
      <c r="O65" s="3"/>
      <c r="P65" s="2"/>
      <c r="Q65" s="4"/>
      <c r="R65" s="2"/>
      <c r="S65" s="4"/>
      <c r="T65" s="5"/>
      <c r="U65" s="5"/>
      <c r="V65" s="2"/>
      <c r="W65" s="4"/>
    </row>
    <row r="66" spans="4:23">
      <c r="D66" s="2"/>
      <c r="E66" s="3"/>
      <c r="F66" s="2"/>
      <c r="G66" s="3"/>
      <c r="H66" s="2"/>
      <c r="I66" s="3"/>
      <c r="J66" s="2"/>
      <c r="K66" s="3"/>
      <c r="L66" s="2"/>
      <c r="M66" s="3"/>
      <c r="N66" s="2"/>
      <c r="O66" s="3"/>
      <c r="P66" s="2"/>
      <c r="Q66" s="4"/>
      <c r="R66" s="2"/>
      <c r="S66" s="4"/>
      <c r="T66" s="5"/>
      <c r="U66" s="5"/>
      <c r="V66" s="2"/>
      <c r="W66" s="4"/>
    </row>
    <row r="67" spans="4:23">
      <c r="D67" s="2"/>
      <c r="E67" s="3"/>
      <c r="F67" s="2"/>
      <c r="G67" s="3"/>
      <c r="H67" s="2"/>
      <c r="I67" s="3"/>
      <c r="J67" s="2"/>
      <c r="K67" s="48"/>
      <c r="L67" s="2"/>
      <c r="M67" s="3"/>
      <c r="N67" s="2"/>
      <c r="O67" s="3"/>
      <c r="P67" s="2"/>
      <c r="Q67" s="4"/>
      <c r="R67" s="2"/>
      <c r="S67" s="4"/>
      <c r="T67" s="5"/>
      <c r="U67" s="5"/>
      <c r="V67" s="2"/>
      <c r="W67" s="4"/>
    </row>
    <row r="68" spans="4:23">
      <c r="D68" s="2"/>
      <c r="E68" s="3"/>
      <c r="F68" s="2"/>
      <c r="G68" s="3"/>
      <c r="H68" s="2"/>
      <c r="I68" s="3"/>
      <c r="J68" s="2"/>
      <c r="K68" s="3"/>
      <c r="L68" s="2"/>
      <c r="M68" s="3"/>
      <c r="N68" s="2"/>
      <c r="O68" s="3"/>
      <c r="P68" s="2"/>
      <c r="Q68" s="4"/>
      <c r="R68" s="2"/>
      <c r="S68" s="4"/>
      <c r="T68" s="5"/>
      <c r="U68" s="5"/>
      <c r="V68" s="2"/>
      <c r="W68" s="4"/>
    </row>
    <row r="69" spans="4:23">
      <c r="D69" s="2"/>
      <c r="E69" s="3"/>
      <c r="F69" s="2"/>
      <c r="G69" s="3"/>
      <c r="H69" s="2"/>
      <c r="I69" s="3"/>
      <c r="J69" s="2"/>
      <c r="K69" s="3"/>
      <c r="L69" s="2"/>
      <c r="M69" s="3"/>
      <c r="N69" s="2"/>
      <c r="O69" s="3"/>
      <c r="P69" s="2"/>
      <c r="Q69" s="4"/>
      <c r="R69" s="2"/>
      <c r="S69" s="4"/>
      <c r="T69" s="5"/>
      <c r="U69" s="5"/>
      <c r="V69" s="2"/>
      <c r="W69" s="4"/>
    </row>
    <row r="70" spans="4:23">
      <c r="D70" s="2"/>
      <c r="E70" s="3"/>
      <c r="F70" s="2"/>
      <c r="G70" s="3"/>
      <c r="H70" s="2"/>
      <c r="I70" s="3"/>
      <c r="J70" s="2"/>
      <c r="K70" s="3"/>
      <c r="L70" s="2"/>
      <c r="M70" s="3"/>
      <c r="N70" s="2"/>
      <c r="O70" s="3"/>
      <c r="P70" s="2"/>
      <c r="Q70" s="4"/>
      <c r="R70" s="2"/>
      <c r="S70" s="4"/>
      <c r="T70" s="5"/>
      <c r="U70" s="5"/>
      <c r="V70" s="2"/>
      <c r="W70" s="4"/>
    </row>
    <row r="71" spans="4:23">
      <c r="D71" s="2"/>
      <c r="E71" s="3"/>
      <c r="F71" s="2"/>
      <c r="G71" s="3"/>
      <c r="H71" s="2"/>
      <c r="I71" s="3"/>
      <c r="J71" s="2"/>
      <c r="K71" s="3"/>
      <c r="L71" s="2"/>
      <c r="M71" s="3"/>
      <c r="N71" s="2"/>
      <c r="O71" s="3"/>
      <c r="P71" s="2"/>
      <c r="Q71" s="4"/>
      <c r="R71" s="2"/>
      <c r="S71" s="4"/>
      <c r="T71" s="5"/>
      <c r="U71" s="5"/>
      <c r="V71" s="2"/>
      <c r="W71" s="4"/>
    </row>
    <row r="72" spans="4:23">
      <c r="D72" s="2"/>
      <c r="E72" s="3"/>
      <c r="F72" s="2"/>
      <c r="G72" s="3"/>
      <c r="H72" s="2"/>
      <c r="I72" s="3"/>
      <c r="J72" s="2"/>
      <c r="K72" s="3"/>
      <c r="L72" s="2"/>
      <c r="M72" s="3"/>
      <c r="N72" s="2"/>
      <c r="O72" s="3"/>
      <c r="P72" s="2"/>
      <c r="Q72" s="4"/>
      <c r="R72" s="2"/>
      <c r="S72" s="4"/>
      <c r="T72" s="5"/>
      <c r="U72" s="5"/>
      <c r="V72" s="2"/>
      <c r="W72" s="4"/>
    </row>
    <row r="73" spans="4:23">
      <c r="D73" s="2"/>
      <c r="E73" s="3"/>
      <c r="F73" s="2"/>
      <c r="G73" s="3"/>
      <c r="H73" s="2"/>
      <c r="I73" s="3"/>
      <c r="J73" s="2"/>
      <c r="K73" s="3"/>
      <c r="L73" s="2"/>
      <c r="M73" s="3"/>
      <c r="N73" s="2"/>
      <c r="O73" s="3"/>
      <c r="P73" s="2"/>
      <c r="Q73" s="4"/>
      <c r="R73" s="2"/>
      <c r="S73" s="4"/>
      <c r="T73" s="5"/>
      <c r="U73" s="5"/>
      <c r="V73" s="2"/>
      <c r="W73" s="4"/>
    </row>
    <row r="74" spans="4:23">
      <c r="D74" s="2"/>
      <c r="E74" s="3"/>
      <c r="F74" s="2"/>
      <c r="G74" s="3"/>
      <c r="H74" s="2"/>
      <c r="I74" s="3"/>
      <c r="J74" s="2"/>
      <c r="K74" s="3"/>
      <c r="L74" s="2"/>
      <c r="M74" s="3"/>
      <c r="N74" s="2"/>
      <c r="O74" s="3"/>
      <c r="P74" s="2"/>
      <c r="Q74" s="4"/>
      <c r="R74" s="2"/>
      <c r="S74" s="4"/>
      <c r="T74" s="5"/>
      <c r="U74" s="5"/>
      <c r="V74" s="2"/>
      <c r="W74" s="4"/>
    </row>
    <row r="75" spans="4:23">
      <c r="D75" s="2"/>
      <c r="E75" s="3"/>
      <c r="F75" s="2"/>
      <c r="G75" s="3"/>
      <c r="H75" s="2"/>
      <c r="I75" s="3"/>
      <c r="J75" s="2"/>
      <c r="K75" s="3"/>
      <c r="L75" s="2"/>
      <c r="M75" s="3"/>
      <c r="N75" s="2"/>
      <c r="O75" s="3"/>
      <c r="P75" s="2"/>
      <c r="Q75" s="4"/>
      <c r="R75" s="2"/>
      <c r="S75" s="4"/>
      <c r="T75" s="5"/>
      <c r="U75" s="5"/>
      <c r="V75" s="2"/>
      <c r="W75" s="4"/>
    </row>
    <row r="76" spans="4:23">
      <c r="D76" s="2"/>
      <c r="E76" s="3"/>
      <c r="F76" s="2"/>
      <c r="G76" s="3"/>
      <c r="H76" s="2"/>
      <c r="I76" s="3"/>
      <c r="J76" s="2"/>
      <c r="K76" s="3"/>
      <c r="L76" s="2"/>
      <c r="M76" s="3"/>
      <c r="N76" s="2"/>
      <c r="O76" s="3"/>
      <c r="P76" s="2"/>
      <c r="Q76" s="4"/>
      <c r="R76" s="2"/>
      <c r="S76" s="4"/>
      <c r="T76" s="5"/>
      <c r="U76" s="5"/>
      <c r="V76" s="2"/>
      <c r="W76" s="4"/>
    </row>
    <row r="77" spans="4:23">
      <c r="D77" s="2"/>
      <c r="E77" s="3"/>
      <c r="F77" s="2"/>
      <c r="G77" s="3"/>
      <c r="H77" s="2"/>
      <c r="I77" s="3"/>
      <c r="J77" s="2"/>
      <c r="K77" s="3"/>
      <c r="L77" s="2"/>
      <c r="M77" s="3"/>
      <c r="N77" s="2"/>
      <c r="O77" s="3"/>
      <c r="P77" s="2"/>
      <c r="Q77" s="4"/>
      <c r="R77" s="2"/>
      <c r="S77" s="4"/>
      <c r="T77" s="5"/>
      <c r="U77" s="5"/>
      <c r="V77" s="2"/>
      <c r="W77" s="4"/>
    </row>
    <row r="78" spans="4:23">
      <c r="D78" s="2"/>
      <c r="E78" s="3"/>
      <c r="F78" s="2"/>
      <c r="G78" s="3"/>
      <c r="H78" s="2"/>
      <c r="I78" s="3"/>
      <c r="J78" s="2"/>
      <c r="K78" s="3"/>
      <c r="L78" s="2"/>
      <c r="M78" s="3"/>
      <c r="N78" s="2"/>
      <c r="O78" s="3"/>
      <c r="P78" s="2"/>
      <c r="Q78" s="4"/>
      <c r="R78" s="2"/>
      <c r="S78" s="4"/>
      <c r="T78" s="5"/>
      <c r="U78" s="5"/>
      <c r="V78" s="2"/>
      <c r="W78" s="4"/>
    </row>
    <row r="79" spans="4:23">
      <c r="D79" s="2"/>
      <c r="E79" s="3"/>
      <c r="F79" s="2"/>
      <c r="G79" s="3"/>
      <c r="H79" s="2"/>
      <c r="I79" s="3"/>
      <c r="J79" s="2"/>
      <c r="K79" s="3"/>
      <c r="L79" s="2"/>
      <c r="M79" s="3"/>
      <c r="N79" s="2"/>
      <c r="O79" s="3"/>
      <c r="P79" s="2"/>
      <c r="Q79" s="4"/>
      <c r="R79" s="2"/>
      <c r="S79" s="4"/>
      <c r="T79" s="5"/>
      <c r="U79" s="5"/>
      <c r="V79" s="2"/>
      <c r="W79" s="4"/>
    </row>
    <row r="80" spans="4:23">
      <c r="D80" s="2"/>
      <c r="E80" s="3"/>
      <c r="F80" s="2"/>
      <c r="G80" s="3"/>
      <c r="H80" s="2"/>
      <c r="I80" s="3"/>
      <c r="J80" s="2"/>
      <c r="K80" s="3"/>
      <c r="L80" s="2"/>
      <c r="M80" s="3"/>
      <c r="N80" s="2"/>
      <c r="O80" s="3"/>
      <c r="P80" s="2"/>
      <c r="Q80" s="4"/>
      <c r="R80" s="2"/>
      <c r="S80" s="4"/>
      <c r="T80" s="5"/>
      <c r="U80" s="5"/>
      <c r="V80" s="2"/>
      <c r="W80" s="4"/>
    </row>
    <row r="81" spans="4:23">
      <c r="D81" s="2"/>
      <c r="E81" s="3"/>
      <c r="F81" s="2"/>
      <c r="G81" s="3"/>
      <c r="H81" s="2"/>
      <c r="I81" s="3"/>
      <c r="J81" s="2"/>
      <c r="K81" s="3"/>
      <c r="L81" s="2"/>
      <c r="M81" s="3"/>
      <c r="N81" s="2"/>
      <c r="O81" s="3"/>
      <c r="P81" s="2"/>
      <c r="Q81" s="4"/>
      <c r="R81" s="2"/>
      <c r="S81" s="4"/>
      <c r="T81" s="5"/>
      <c r="U81" s="5"/>
      <c r="V81" s="2"/>
      <c r="W81" s="4"/>
    </row>
    <row r="82" spans="4:23">
      <c r="D82" s="2"/>
      <c r="E82" s="3"/>
      <c r="F82" s="2"/>
      <c r="G82" s="3"/>
      <c r="H82" s="2"/>
      <c r="I82" s="3"/>
      <c r="J82" s="2"/>
      <c r="K82" s="3"/>
      <c r="L82" s="2"/>
      <c r="M82" s="3"/>
      <c r="N82" s="2"/>
      <c r="O82" s="3"/>
      <c r="P82" s="2"/>
      <c r="Q82" s="4"/>
      <c r="R82" s="2"/>
      <c r="S82" s="4"/>
      <c r="T82" s="5"/>
      <c r="U82" s="5"/>
      <c r="V82" s="2"/>
      <c r="W82" s="4"/>
    </row>
    <row r="83" spans="4:23">
      <c r="D83" s="2"/>
      <c r="E83" s="3"/>
      <c r="F83" s="2"/>
      <c r="G83" s="3"/>
      <c r="H83" s="2"/>
      <c r="I83" s="3"/>
      <c r="J83" s="2"/>
      <c r="K83" s="3"/>
      <c r="L83" s="2"/>
      <c r="M83" s="3"/>
      <c r="N83" s="2"/>
      <c r="O83" s="3"/>
      <c r="P83" s="2"/>
      <c r="Q83" s="4"/>
      <c r="R83" s="2"/>
      <c r="S83" s="4"/>
      <c r="T83" s="5"/>
      <c r="U83" s="5"/>
      <c r="V83" s="2"/>
      <c r="W83" s="4"/>
    </row>
    <row r="84" spans="4:23">
      <c r="D84" s="2"/>
      <c r="E84" s="3"/>
      <c r="F84" s="2"/>
      <c r="G84" s="3"/>
      <c r="H84" s="2"/>
      <c r="I84" s="3"/>
      <c r="J84" s="2"/>
      <c r="K84" s="3"/>
      <c r="L84" s="2"/>
      <c r="M84" s="3"/>
      <c r="N84" s="2"/>
      <c r="O84" s="3"/>
      <c r="P84" s="2"/>
      <c r="Q84" s="4"/>
      <c r="R84" s="2"/>
      <c r="S84" s="4"/>
      <c r="T84" s="5"/>
      <c r="U84" s="5"/>
      <c r="V84" s="2"/>
      <c r="W84" s="4"/>
    </row>
    <row r="85" spans="4:23">
      <c r="D85" s="2"/>
      <c r="E85" s="3"/>
      <c r="F85" s="2"/>
      <c r="G85" s="3"/>
      <c r="H85" s="2"/>
      <c r="I85" s="3"/>
      <c r="J85" s="2"/>
      <c r="K85" s="3"/>
      <c r="L85" s="2"/>
      <c r="M85" s="3"/>
      <c r="N85" s="2"/>
      <c r="O85" s="3"/>
      <c r="P85" s="2"/>
      <c r="Q85" s="4"/>
      <c r="R85" s="2"/>
      <c r="S85" s="4"/>
      <c r="T85" s="5"/>
      <c r="U85" s="5"/>
      <c r="V85" s="2"/>
      <c r="W85" s="4"/>
    </row>
    <row r="86" spans="4:23">
      <c r="D86" s="2"/>
      <c r="E86" s="3"/>
      <c r="F86" s="2"/>
      <c r="G86" s="3"/>
      <c r="H86" s="2"/>
      <c r="I86" s="3"/>
      <c r="J86" s="2"/>
      <c r="K86" s="3"/>
      <c r="L86" s="2"/>
      <c r="M86" s="3"/>
      <c r="N86" s="2"/>
      <c r="O86" s="3"/>
      <c r="P86" s="2"/>
      <c r="Q86" s="4"/>
      <c r="R86" s="2"/>
      <c r="S86" s="4"/>
      <c r="T86" s="5"/>
      <c r="U86" s="5"/>
      <c r="V86" s="2"/>
      <c r="W86" s="4"/>
    </row>
    <row r="87" spans="4:23">
      <c r="D87" s="2"/>
      <c r="E87" s="3"/>
      <c r="F87" s="2"/>
      <c r="G87" s="3"/>
      <c r="H87" s="2"/>
      <c r="I87" s="3"/>
      <c r="J87" s="2"/>
      <c r="K87" s="3"/>
      <c r="L87" s="2"/>
      <c r="M87" s="3"/>
      <c r="N87" s="2"/>
      <c r="O87" s="3"/>
      <c r="P87" s="2"/>
      <c r="Q87" s="4"/>
      <c r="R87" s="2"/>
      <c r="S87" s="4"/>
      <c r="T87" s="5"/>
      <c r="U87" s="5"/>
      <c r="V87" s="2"/>
      <c r="W87" s="4"/>
    </row>
    <row r="88" spans="4:23">
      <c r="D88" s="2"/>
      <c r="E88" s="3"/>
      <c r="F88" s="2"/>
      <c r="G88" s="3"/>
      <c r="H88" s="2"/>
      <c r="I88" s="3"/>
      <c r="J88" s="2"/>
      <c r="K88" s="3"/>
      <c r="L88" s="2"/>
      <c r="M88" s="3"/>
      <c r="N88" s="2"/>
      <c r="O88" s="3"/>
      <c r="P88" s="2"/>
      <c r="Q88" s="4"/>
      <c r="R88" s="2"/>
      <c r="S88" s="4"/>
      <c r="T88" s="5"/>
      <c r="U88" s="5"/>
      <c r="V88" s="2"/>
      <c r="W88" s="4"/>
    </row>
    <row r="89" spans="4:23">
      <c r="D89" s="2"/>
      <c r="E89" s="3"/>
      <c r="F89" s="2"/>
      <c r="G89" s="3"/>
      <c r="H89" s="2"/>
      <c r="I89" s="3"/>
      <c r="J89" s="2"/>
      <c r="K89" s="3"/>
      <c r="L89" s="2"/>
      <c r="M89" s="3"/>
      <c r="N89" s="2"/>
      <c r="O89" s="3"/>
      <c r="P89" s="2"/>
      <c r="Q89" s="4"/>
      <c r="R89" s="2"/>
      <c r="S89" s="4"/>
      <c r="T89" s="5"/>
      <c r="U89" s="5"/>
      <c r="V89" s="2"/>
      <c r="W89" s="4"/>
    </row>
    <row r="90" spans="4:23">
      <c r="D90" s="2"/>
      <c r="E90" s="3"/>
      <c r="F90" s="2"/>
      <c r="G90" s="3"/>
      <c r="H90" s="2"/>
      <c r="I90" s="3"/>
      <c r="J90" s="2"/>
      <c r="K90" s="3"/>
      <c r="L90" s="2"/>
      <c r="M90" s="3"/>
      <c r="N90" s="2"/>
      <c r="O90" s="3"/>
      <c r="P90" s="2"/>
      <c r="Q90" s="4"/>
      <c r="R90" s="2"/>
      <c r="S90" s="4"/>
      <c r="T90" s="5"/>
      <c r="U90" s="5"/>
      <c r="V90" s="2"/>
      <c r="W90" s="4"/>
    </row>
    <row r="91" spans="4:23">
      <c r="D91" s="2"/>
      <c r="E91" s="3"/>
      <c r="F91" s="2"/>
      <c r="G91" s="3"/>
      <c r="H91" s="2"/>
      <c r="I91" s="3"/>
      <c r="J91" s="2"/>
      <c r="K91" s="3"/>
      <c r="L91" s="2"/>
      <c r="M91" s="3"/>
      <c r="N91" s="2"/>
      <c r="O91" s="3"/>
      <c r="P91" s="2"/>
      <c r="Q91" s="4"/>
      <c r="R91" s="2"/>
      <c r="S91" s="4"/>
      <c r="T91" s="5"/>
      <c r="U91" s="5"/>
      <c r="V91" s="2"/>
      <c r="W91" s="4"/>
    </row>
    <row r="92" spans="4:23">
      <c r="D92" s="2"/>
      <c r="E92" s="3"/>
      <c r="F92" s="2"/>
      <c r="G92" s="3"/>
      <c r="H92" s="2"/>
      <c r="I92" s="3"/>
      <c r="J92" s="2"/>
      <c r="K92" s="3"/>
      <c r="L92" s="2"/>
      <c r="M92" s="3"/>
      <c r="N92" s="2"/>
      <c r="O92" s="3"/>
      <c r="P92" s="2"/>
      <c r="Q92" s="4"/>
      <c r="R92" s="2"/>
      <c r="S92" s="4"/>
      <c r="T92" s="5"/>
      <c r="U92" s="5"/>
      <c r="V92" s="2"/>
      <c r="W92" s="4"/>
    </row>
    <row r="93" spans="4:23">
      <c r="D93" s="2"/>
      <c r="E93" s="3"/>
      <c r="F93" s="2"/>
      <c r="G93" s="3"/>
      <c r="H93" s="2"/>
      <c r="I93" s="3"/>
      <c r="J93" s="2"/>
      <c r="K93" s="3"/>
      <c r="L93" s="2"/>
      <c r="M93" s="3"/>
      <c r="N93" s="2"/>
      <c r="O93" s="3"/>
      <c r="P93" s="2"/>
      <c r="Q93" s="4"/>
      <c r="R93" s="2"/>
      <c r="S93" s="4"/>
      <c r="T93" s="5"/>
      <c r="U93" s="5"/>
      <c r="V93" s="2"/>
      <c r="W93" s="4"/>
    </row>
    <row r="94" spans="4:23">
      <c r="D94" s="2"/>
      <c r="E94" s="3"/>
      <c r="F94" s="2"/>
      <c r="G94" s="3"/>
      <c r="H94" s="2"/>
      <c r="I94" s="3"/>
      <c r="J94" s="2"/>
      <c r="K94" s="3"/>
      <c r="L94" s="2"/>
      <c r="M94" s="3"/>
      <c r="N94" s="2"/>
      <c r="O94" s="3"/>
      <c r="P94" s="2"/>
      <c r="Q94" s="4"/>
      <c r="R94" s="2"/>
      <c r="S94" s="4"/>
      <c r="T94" s="5"/>
      <c r="U94" s="5"/>
      <c r="V94" s="2"/>
      <c r="W94" s="4"/>
    </row>
    <row r="95" spans="4:23">
      <c r="D95" s="2"/>
      <c r="E95" s="3"/>
      <c r="F95" s="2"/>
      <c r="G95" s="3"/>
      <c r="H95" s="2"/>
      <c r="I95" s="3"/>
      <c r="J95" s="2"/>
      <c r="K95" s="3"/>
      <c r="L95" s="2"/>
      <c r="M95" s="3"/>
      <c r="N95" s="2"/>
      <c r="O95" s="3"/>
      <c r="P95" s="2"/>
      <c r="Q95" s="4"/>
      <c r="R95" s="2"/>
      <c r="S95" s="4"/>
      <c r="T95" s="5"/>
      <c r="U95" s="5"/>
      <c r="V95" s="2"/>
      <c r="W95" s="4"/>
    </row>
    <row r="96" spans="4:23">
      <c r="D96" s="2"/>
      <c r="E96" s="3"/>
      <c r="F96" s="2"/>
      <c r="G96" s="3"/>
      <c r="H96" s="2"/>
      <c r="I96" s="3"/>
      <c r="J96" s="2"/>
      <c r="K96" s="3"/>
      <c r="L96" s="2"/>
      <c r="M96" s="3"/>
      <c r="N96" s="2"/>
      <c r="O96" s="3"/>
      <c r="P96" s="2"/>
      <c r="Q96" s="4"/>
      <c r="R96" s="2"/>
      <c r="S96" s="4"/>
      <c r="T96" s="5"/>
      <c r="U96" s="5"/>
      <c r="V96" s="2"/>
      <c r="W96" s="4"/>
    </row>
    <row r="97" spans="4:23">
      <c r="D97" s="2"/>
      <c r="E97" s="3"/>
      <c r="F97" s="2"/>
      <c r="G97" s="3"/>
      <c r="H97" s="2"/>
      <c r="I97" s="3"/>
      <c r="J97" s="2"/>
      <c r="K97" s="3"/>
      <c r="L97" s="2"/>
      <c r="M97" s="3"/>
      <c r="N97" s="2"/>
      <c r="O97" s="3"/>
      <c r="P97" s="2"/>
      <c r="Q97" s="4"/>
      <c r="R97" s="2"/>
      <c r="S97" s="4"/>
      <c r="T97" s="5"/>
      <c r="U97" s="5"/>
      <c r="V97" s="2"/>
      <c r="W97" s="4"/>
    </row>
    <row r="98" spans="4:23">
      <c r="D98" s="2"/>
      <c r="E98" s="3"/>
      <c r="F98" s="2"/>
      <c r="G98" s="3"/>
      <c r="H98" s="2"/>
      <c r="I98" s="3"/>
      <c r="J98" s="2"/>
      <c r="K98" s="3"/>
      <c r="L98" s="2"/>
      <c r="M98" s="3"/>
      <c r="N98" s="2"/>
      <c r="O98" s="3"/>
      <c r="P98" s="2"/>
      <c r="Q98" s="4"/>
      <c r="R98" s="2"/>
      <c r="S98" s="4"/>
      <c r="T98" s="5"/>
      <c r="U98" s="5"/>
      <c r="V98" s="2"/>
      <c r="W98" s="4"/>
    </row>
    <row r="99" spans="4:23">
      <c r="D99" s="2"/>
      <c r="E99" s="3"/>
      <c r="F99" s="2"/>
      <c r="G99" s="3"/>
      <c r="H99" s="2"/>
      <c r="I99" s="3"/>
      <c r="J99" s="2"/>
      <c r="K99" s="3"/>
      <c r="L99" s="2"/>
      <c r="M99" s="3"/>
      <c r="N99" s="2"/>
      <c r="O99" s="3"/>
      <c r="P99" s="2"/>
      <c r="Q99" s="4"/>
      <c r="R99" s="2"/>
      <c r="S99" s="4"/>
      <c r="T99" s="5"/>
      <c r="U99" s="5"/>
      <c r="V99" s="2"/>
      <c r="W99" s="4"/>
    </row>
    <row r="100" spans="4:23">
      <c r="D100" s="2"/>
      <c r="E100" s="3"/>
      <c r="F100" s="2"/>
      <c r="G100" s="3"/>
      <c r="H100" s="2"/>
      <c r="I100" s="3"/>
      <c r="J100" s="2"/>
      <c r="K100" s="3"/>
      <c r="L100" s="2"/>
      <c r="M100" s="3"/>
      <c r="N100" s="2"/>
      <c r="O100" s="3"/>
      <c r="P100" s="2"/>
      <c r="Q100" s="4"/>
      <c r="R100" s="2"/>
      <c r="S100" s="4"/>
      <c r="T100" s="5"/>
      <c r="U100" s="5"/>
      <c r="V100" s="2"/>
      <c r="W100" s="4"/>
    </row>
    <row r="101" spans="4:23">
      <c r="D101" s="2"/>
      <c r="E101" s="3"/>
      <c r="F101" s="2"/>
      <c r="G101" s="3"/>
      <c r="H101" s="2"/>
      <c r="I101" s="3"/>
      <c r="J101" s="2"/>
      <c r="K101" s="3"/>
      <c r="L101" s="2"/>
      <c r="M101" s="3"/>
      <c r="N101" s="2"/>
      <c r="O101" s="3"/>
      <c r="P101" s="2"/>
      <c r="Q101" s="4"/>
      <c r="R101" s="2"/>
      <c r="S101" s="4"/>
      <c r="T101" s="5"/>
      <c r="U101" s="5"/>
      <c r="V101" s="2"/>
      <c r="W101" s="4"/>
    </row>
    <row r="102" spans="4:23">
      <c r="D102" s="2"/>
      <c r="E102" s="3"/>
      <c r="F102" s="2"/>
      <c r="G102" s="3"/>
      <c r="H102" s="2"/>
      <c r="I102" s="3"/>
      <c r="J102" s="2"/>
      <c r="K102" s="3"/>
      <c r="L102" s="2"/>
      <c r="M102" s="3"/>
      <c r="N102" s="2"/>
      <c r="O102" s="3"/>
      <c r="P102" s="2"/>
      <c r="Q102" s="4"/>
      <c r="R102" s="2"/>
      <c r="S102" s="4"/>
      <c r="T102" s="5"/>
      <c r="U102" s="5"/>
      <c r="V102" s="2"/>
      <c r="W102" s="4"/>
    </row>
    <row r="103" spans="4:23">
      <c r="D103" s="2"/>
      <c r="E103" s="3"/>
      <c r="F103" s="2"/>
      <c r="G103" s="3"/>
      <c r="H103" s="2"/>
      <c r="I103" s="3"/>
      <c r="J103" s="2"/>
      <c r="K103" s="3"/>
      <c r="L103" s="2"/>
      <c r="M103" s="3"/>
      <c r="N103" s="2"/>
      <c r="O103" s="3"/>
      <c r="P103" s="2"/>
      <c r="Q103" s="4"/>
      <c r="R103" s="2"/>
      <c r="S103" s="4"/>
      <c r="T103" s="5"/>
      <c r="U103" s="5"/>
      <c r="V103" s="2"/>
      <c r="W103" s="4"/>
    </row>
    <row r="104" spans="4:23">
      <c r="D104" s="2"/>
      <c r="E104" s="3"/>
      <c r="F104" s="2"/>
      <c r="G104" s="3"/>
      <c r="H104" s="2"/>
      <c r="I104" s="3"/>
      <c r="J104" s="2"/>
      <c r="K104" s="3"/>
      <c r="L104" s="2"/>
      <c r="M104" s="3"/>
      <c r="N104" s="2"/>
      <c r="O104" s="3"/>
      <c r="P104" s="2"/>
      <c r="Q104" s="4"/>
      <c r="R104" s="2"/>
      <c r="S104" s="4"/>
      <c r="T104" s="5"/>
      <c r="U104" s="5"/>
      <c r="V104" s="2"/>
      <c r="W104" s="4"/>
    </row>
    <row r="105" spans="4:23">
      <c r="D105" s="2"/>
      <c r="E105" s="3"/>
      <c r="F105" s="2"/>
      <c r="G105" s="3"/>
      <c r="H105" s="2"/>
      <c r="I105" s="3"/>
      <c r="J105" s="2"/>
      <c r="K105" s="3"/>
      <c r="L105" s="2"/>
      <c r="M105" s="3"/>
      <c r="N105" s="2"/>
      <c r="O105" s="3"/>
      <c r="P105" s="2"/>
      <c r="Q105" s="4"/>
      <c r="R105" s="2"/>
      <c r="S105" s="4"/>
      <c r="T105" s="5"/>
      <c r="U105" s="5"/>
      <c r="V105" s="2"/>
      <c r="W105" s="4"/>
    </row>
    <row r="106" spans="4:23">
      <c r="D106" s="2"/>
      <c r="E106" s="3"/>
      <c r="F106" s="2"/>
      <c r="G106" s="3"/>
      <c r="H106" s="2"/>
      <c r="I106" s="3"/>
      <c r="J106" s="2"/>
      <c r="K106" s="3"/>
      <c r="L106" s="2"/>
      <c r="M106" s="3"/>
      <c r="N106" s="2"/>
      <c r="O106" s="3"/>
      <c r="P106" s="2"/>
      <c r="Q106" s="4"/>
      <c r="R106" s="2"/>
      <c r="S106" s="4"/>
      <c r="T106" s="5"/>
      <c r="U106" s="5"/>
      <c r="V106" s="2"/>
      <c r="W106" s="4"/>
    </row>
    <row r="107" spans="4:23">
      <c r="D107" s="2"/>
      <c r="E107" s="3"/>
      <c r="F107" s="2"/>
      <c r="G107" s="3"/>
      <c r="H107" s="2"/>
      <c r="I107" s="3"/>
      <c r="J107" s="2"/>
      <c r="K107" s="3"/>
      <c r="L107" s="2"/>
      <c r="M107" s="3"/>
      <c r="N107" s="2"/>
      <c r="O107" s="3"/>
      <c r="P107" s="2"/>
      <c r="Q107" s="4"/>
      <c r="R107" s="2"/>
      <c r="S107" s="4"/>
      <c r="T107" s="5"/>
      <c r="U107" s="5"/>
      <c r="V107" s="2"/>
      <c r="W107" s="4"/>
    </row>
    <row r="108" spans="4:23">
      <c r="D108" s="2"/>
      <c r="E108" s="3"/>
      <c r="F108" s="2"/>
      <c r="G108" s="3"/>
      <c r="H108" s="2"/>
      <c r="I108" s="3"/>
      <c r="J108" s="2"/>
      <c r="K108" s="3"/>
      <c r="L108" s="2"/>
      <c r="M108" s="3"/>
      <c r="N108" s="2"/>
      <c r="O108" s="3"/>
      <c r="P108" s="2"/>
      <c r="Q108" s="4"/>
      <c r="R108" s="2"/>
      <c r="S108" s="4"/>
      <c r="T108" s="5"/>
      <c r="U108" s="5"/>
      <c r="V108" s="2"/>
      <c r="W108" s="4"/>
    </row>
    <row r="109" spans="4:23">
      <c r="D109" s="2"/>
      <c r="E109" s="3"/>
      <c r="F109" s="2"/>
      <c r="G109" s="3"/>
      <c r="H109" s="2"/>
      <c r="I109" s="3"/>
      <c r="J109" s="2"/>
      <c r="K109" s="3"/>
      <c r="L109" s="2"/>
      <c r="M109" s="3"/>
      <c r="N109" s="2"/>
      <c r="O109" s="3"/>
      <c r="P109" s="2"/>
      <c r="Q109" s="4"/>
      <c r="R109" s="2"/>
      <c r="S109" s="4"/>
      <c r="T109" s="5"/>
      <c r="U109" s="5"/>
      <c r="V109" s="2"/>
      <c r="W109" s="4"/>
    </row>
    <row r="110" spans="4:23">
      <c r="D110" s="2"/>
      <c r="E110" s="3"/>
      <c r="F110" s="2"/>
      <c r="G110" s="3"/>
      <c r="H110" s="2"/>
      <c r="I110" s="3"/>
      <c r="J110" s="2"/>
      <c r="K110" s="3"/>
      <c r="L110" s="2"/>
      <c r="M110" s="3"/>
      <c r="N110" s="2"/>
      <c r="O110" s="3"/>
      <c r="P110" s="2"/>
      <c r="Q110" s="4"/>
      <c r="R110" s="2"/>
      <c r="S110" s="4"/>
      <c r="T110" s="5"/>
      <c r="U110" s="5"/>
      <c r="V110" s="2"/>
      <c r="W110" s="4"/>
    </row>
    <row r="111" spans="4:23">
      <c r="D111" s="2"/>
      <c r="E111" s="3"/>
      <c r="F111" s="2"/>
      <c r="G111" s="3"/>
      <c r="H111" s="2"/>
      <c r="I111" s="3"/>
      <c r="J111" s="2"/>
      <c r="K111" s="3"/>
      <c r="L111" s="2"/>
      <c r="M111" s="3"/>
      <c r="N111" s="2"/>
      <c r="O111" s="3"/>
      <c r="P111" s="2"/>
      <c r="Q111" s="4"/>
      <c r="R111" s="2"/>
      <c r="S111" s="4"/>
      <c r="T111" s="5"/>
      <c r="U111" s="5"/>
      <c r="V111" s="2"/>
      <c r="W111" s="4"/>
    </row>
    <row r="112" spans="4:23">
      <c r="D112" s="2"/>
      <c r="E112" s="3"/>
      <c r="F112" s="2"/>
      <c r="G112" s="3"/>
      <c r="H112" s="2"/>
      <c r="I112" s="3"/>
      <c r="J112" s="2"/>
      <c r="K112" s="3"/>
      <c r="L112" s="2"/>
      <c r="M112" s="3"/>
      <c r="N112" s="2"/>
      <c r="O112" s="3"/>
      <c r="P112" s="2"/>
      <c r="Q112" s="4"/>
      <c r="R112" s="2"/>
      <c r="S112" s="4"/>
      <c r="T112" s="5"/>
      <c r="U112" s="5"/>
      <c r="V112" s="2"/>
      <c r="W112" s="4"/>
    </row>
    <row r="113" spans="4:23">
      <c r="D113" s="2"/>
      <c r="E113" s="3"/>
      <c r="F113" s="2"/>
      <c r="G113" s="3"/>
      <c r="H113" s="2"/>
      <c r="I113" s="3"/>
      <c r="J113" s="2"/>
      <c r="K113" s="3"/>
      <c r="L113" s="2"/>
      <c r="M113" s="3"/>
      <c r="N113" s="2"/>
      <c r="O113" s="3"/>
      <c r="P113" s="2"/>
      <c r="Q113" s="4"/>
      <c r="R113" s="2"/>
      <c r="S113" s="4"/>
      <c r="T113" s="5"/>
      <c r="U113" s="5"/>
      <c r="V113" s="2"/>
      <c r="W113" s="4"/>
    </row>
    <row r="114" spans="4:23">
      <c r="D114" s="2"/>
      <c r="E114" s="3"/>
      <c r="F114" s="2"/>
      <c r="G114" s="3"/>
      <c r="H114" s="2"/>
      <c r="I114" s="3"/>
      <c r="J114" s="2"/>
      <c r="K114" s="3"/>
      <c r="L114" s="2"/>
      <c r="M114" s="3"/>
      <c r="N114" s="2"/>
      <c r="O114" s="3"/>
      <c r="P114" s="2"/>
      <c r="Q114" s="4"/>
      <c r="R114" s="2"/>
      <c r="S114" s="4"/>
      <c r="T114" s="5"/>
      <c r="U114" s="5"/>
      <c r="V114" s="2"/>
      <c r="W114" s="4"/>
    </row>
    <row r="115" spans="4:23">
      <c r="D115" s="2"/>
      <c r="E115" s="3"/>
      <c r="F115" s="2"/>
      <c r="G115" s="3"/>
      <c r="H115" s="2"/>
      <c r="I115" s="3"/>
      <c r="J115" s="2"/>
      <c r="K115" s="3"/>
      <c r="L115" s="2"/>
      <c r="M115" s="3"/>
      <c r="N115" s="2"/>
      <c r="O115" s="3"/>
      <c r="P115" s="2"/>
      <c r="Q115" s="4"/>
      <c r="R115" s="2"/>
      <c r="S115" s="4"/>
      <c r="T115" s="5"/>
      <c r="U115" s="5"/>
      <c r="V115" s="2"/>
      <c r="W115" s="4"/>
    </row>
    <row r="116" spans="4:23">
      <c r="D116" s="2"/>
      <c r="E116" s="3"/>
      <c r="F116" s="2"/>
      <c r="G116" s="3"/>
      <c r="H116" s="2"/>
      <c r="I116" s="3"/>
      <c r="J116" s="2"/>
      <c r="K116" s="3"/>
      <c r="L116" s="2"/>
      <c r="M116" s="3"/>
      <c r="N116" s="2"/>
      <c r="O116" s="3"/>
      <c r="P116" s="2"/>
      <c r="Q116" s="4"/>
      <c r="R116" s="2"/>
      <c r="S116" s="4"/>
      <c r="T116" s="5"/>
      <c r="U116" s="5"/>
      <c r="V116" s="2"/>
      <c r="W116" s="4"/>
    </row>
    <row r="117" spans="4:23">
      <c r="D117" s="2"/>
      <c r="E117" s="3"/>
      <c r="F117" s="2"/>
      <c r="G117" s="3"/>
      <c r="H117" s="2"/>
      <c r="I117" s="3"/>
      <c r="J117" s="2"/>
      <c r="K117" s="3"/>
      <c r="L117" s="2"/>
      <c r="M117" s="3"/>
      <c r="N117" s="2"/>
      <c r="O117" s="3"/>
      <c r="P117" s="2"/>
      <c r="Q117" s="4"/>
      <c r="R117" s="2"/>
      <c r="S117" s="4"/>
      <c r="T117" s="5"/>
      <c r="U117" s="5"/>
      <c r="V117" s="2"/>
      <c r="W117" s="4"/>
    </row>
    <row r="118" spans="4:23">
      <c r="D118" s="2"/>
      <c r="E118" s="3"/>
      <c r="F118" s="2"/>
      <c r="G118" s="3"/>
      <c r="H118" s="2"/>
      <c r="I118" s="3"/>
      <c r="J118" s="2"/>
      <c r="K118" s="3"/>
      <c r="L118" s="2"/>
      <c r="M118" s="3"/>
      <c r="N118" s="2"/>
      <c r="O118" s="3"/>
      <c r="P118" s="2"/>
      <c r="Q118" s="4"/>
      <c r="R118" s="2"/>
      <c r="S118" s="4"/>
      <c r="T118" s="5"/>
      <c r="U118" s="5"/>
      <c r="V118" s="2"/>
      <c r="W118" s="4"/>
    </row>
    <row r="119" spans="4:23">
      <c r="D119" s="2"/>
      <c r="E119" s="3"/>
      <c r="F119" s="2"/>
      <c r="G119" s="3"/>
      <c r="H119" s="2"/>
      <c r="I119" s="3"/>
      <c r="J119" s="2"/>
      <c r="K119" s="3"/>
      <c r="L119" s="2"/>
      <c r="M119" s="3"/>
      <c r="N119" s="2"/>
      <c r="O119" s="3"/>
      <c r="P119" s="2"/>
      <c r="Q119" s="4"/>
      <c r="R119" s="2"/>
      <c r="S119" s="4"/>
      <c r="T119" s="5"/>
      <c r="U119" s="5"/>
      <c r="V119" s="2"/>
      <c r="W119" s="4"/>
    </row>
    <row r="120" spans="4:23">
      <c r="D120" s="2"/>
      <c r="E120" s="3"/>
      <c r="F120" s="2"/>
      <c r="G120" s="3"/>
      <c r="H120" s="2"/>
      <c r="I120" s="3"/>
      <c r="J120" s="2"/>
      <c r="K120" s="3"/>
      <c r="L120" s="2"/>
      <c r="M120" s="3"/>
      <c r="N120" s="2"/>
      <c r="O120" s="3"/>
      <c r="P120" s="2"/>
      <c r="Q120" s="4"/>
      <c r="R120" s="2"/>
      <c r="S120" s="4"/>
      <c r="T120" s="5"/>
      <c r="U120" s="5"/>
      <c r="V120" s="2"/>
      <c r="W120" s="4"/>
    </row>
    <row r="121" spans="4:23">
      <c r="D121" s="2"/>
      <c r="E121" s="3"/>
      <c r="F121" s="2"/>
      <c r="G121" s="3"/>
      <c r="H121" s="2"/>
      <c r="I121" s="3"/>
      <c r="J121" s="2"/>
      <c r="K121" s="3"/>
      <c r="L121" s="2"/>
      <c r="M121" s="3"/>
      <c r="N121" s="2"/>
      <c r="O121" s="3"/>
      <c r="P121" s="2"/>
      <c r="Q121" s="4"/>
      <c r="R121" s="2"/>
      <c r="S121" s="4"/>
      <c r="T121" s="5"/>
      <c r="U121" s="5"/>
      <c r="V121" s="2"/>
      <c r="W121" s="4"/>
    </row>
    <row r="122" spans="4:23">
      <c r="D122" s="2"/>
      <c r="E122" s="3"/>
      <c r="F122" s="2"/>
      <c r="G122" s="3"/>
      <c r="H122" s="2"/>
      <c r="I122" s="3"/>
      <c r="J122" s="2"/>
      <c r="K122" s="3"/>
      <c r="L122" s="2"/>
      <c r="M122" s="3"/>
      <c r="N122" s="2"/>
      <c r="O122" s="3"/>
      <c r="P122" s="2"/>
      <c r="Q122" s="4"/>
      <c r="R122" s="2"/>
      <c r="S122" s="4"/>
      <c r="T122" s="5"/>
      <c r="U122" s="5"/>
      <c r="V122" s="2"/>
      <c r="W122" s="4"/>
    </row>
    <row r="123" spans="4:23">
      <c r="D123" s="2"/>
      <c r="E123" s="3"/>
      <c r="F123" s="2"/>
      <c r="G123" s="3"/>
      <c r="H123" s="2"/>
      <c r="I123" s="3"/>
      <c r="J123" s="2"/>
      <c r="K123" s="3"/>
      <c r="L123" s="2"/>
      <c r="M123" s="3"/>
      <c r="N123" s="2"/>
      <c r="O123" s="3"/>
      <c r="P123" s="2"/>
      <c r="Q123" s="4"/>
      <c r="R123" s="2"/>
      <c r="S123" s="4"/>
      <c r="T123" s="5"/>
      <c r="U123" s="5"/>
      <c r="V123" s="2"/>
      <c r="W123" s="4"/>
    </row>
    <row r="124" spans="4:23">
      <c r="D124" s="2"/>
      <c r="E124" s="3"/>
      <c r="F124" s="2"/>
      <c r="G124" s="3"/>
      <c r="H124" s="2"/>
      <c r="I124" s="3"/>
      <c r="J124" s="2"/>
      <c r="K124" s="3"/>
      <c r="L124" s="2"/>
      <c r="M124" s="3"/>
      <c r="N124" s="2"/>
      <c r="O124" s="3"/>
      <c r="P124" s="2"/>
      <c r="Q124" s="4"/>
      <c r="R124" s="2"/>
      <c r="S124" s="4"/>
      <c r="T124" s="5"/>
      <c r="U124" s="5"/>
      <c r="V124" s="2"/>
      <c r="W124" s="4"/>
    </row>
    <row r="125" spans="4:23">
      <c r="D125" s="2"/>
      <c r="E125" s="3"/>
      <c r="F125" s="2"/>
      <c r="G125" s="3"/>
      <c r="H125" s="2"/>
      <c r="I125" s="3"/>
      <c r="J125" s="2"/>
      <c r="K125" s="3"/>
      <c r="L125" s="2"/>
      <c r="M125" s="3"/>
      <c r="N125" s="2"/>
      <c r="O125" s="3"/>
      <c r="P125" s="2"/>
      <c r="Q125" s="4"/>
      <c r="R125" s="2"/>
      <c r="S125" s="4"/>
      <c r="T125" s="5"/>
      <c r="U125" s="5"/>
      <c r="V125" s="2"/>
      <c r="W125" s="4"/>
    </row>
    <row r="126" spans="4:23">
      <c r="D126" s="2"/>
      <c r="E126" s="3"/>
      <c r="F126" s="2"/>
      <c r="G126" s="3"/>
      <c r="H126" s="2"/>
      <c r="I126" s="3"/>
      <c r="J126" s="2"/>
      <c r="K126" s="3"/>
      <c r="L126" s="2"/>
      <c r="M126" s="3"/>
      <c r="N126" s="2"/>
      <c r="O126" s="3"/>
      <c r="P126" s="2"/>
      <c r="Q126" s="4"/>
      <c r="R126" s="2"/>
      <c r="S126" s="4"/>
      <c r="T126" s="5"/>
      <c r="U126" s="5"/>
      <c r="V126" s="2"/>
      <c r="W126" s="4"/>
    </row>
    <row r="127" spans="4:23">
      <c r="D127" s="2"/>
      <c r="E127" s="3"/>
      <c r="F127" s="2"/>
      <c r="G127" s="3"/>
      <c r="H127" s="2"/>
      <c r="I127" s="3"/>
      <c r="J127" s="2"/>
      <c r="K127" s="3"/>
      <c r="L127" s="2"/>
      <c r="M127" s="3"/>
      <c r="N127" s="2"/>
      <c r="O127" s="3"/>
      <c r="P127" s="2"/>
      <c r="Q127" s="4"/>
      <c r="R127" s="2"/>
      <c r="S127" s="4"/>
      <c r="T127" s="5"/>
      <c r="U127" s="5"/>
      <c r="V127" s="2"/>
      <c r="W127" s="4"/>
    </row>
    <row r="128" spans="4:23">
      <c r="D128" s="2"/>
      <c r="E128" s="3"/>
      <c r="F128" s="2"/>
      <c r="G128" s="3"/>
      <c r="H128" s="2"/>
      <c r="I128" s="3"/>
      <c r="J128" s="2"/>
      <c r="K128" s="3"/>
      <c r="L128" s="2"/>
      <c r="M128" s="3"/>
      <c r="N128" s="2"/>
      <c r="O128" s="3"/>
      <c r="P128" s="2"/>
      <c r="Q128" s="4"/>
      <c r="R128" s="2"/>
      <c r="S128" s="4"/>
      <c r="T128" s="5"/>
      <c r="U128" s="5"/>
      <c r="V128" s="2"/>
      <c r="W128" s="4"/>
    </row>
    <row r="129" spans="4:23">
      <c r="D129" s="2"/>
      <c r="E129" s="3"/>
      <c r="F129" s="2"/>
      <c r="G129" s="3"/>
      <c r="H129" s="2"/>
      <c r="I129" s="3"/>
      <c r="J129" s="2"/>
      <c r="K129" s="3"/>
      <c r="L129" s="2"/>
      <c r="M129" s="3"/>
      <c r="N129" s="2"/>
      <c r="O129" s="3"/>
      <c r="P129" s="2"/>
      <c r="Q129" s="4"/>
      <c r="R129" s="2"/>
      <c r="S129" s="4"/>
      <c r="T129" s="5"/>
      <c r="U129" s="5"/>
      <c r="V129" s="2"/>
      <c r="W129" s="4"/>
    </row>
    <row r="130" spans="4:23">
      <c r="D130" s="2"/>
      <c r="E130" s="3"/>
      <c r="F130" s="2"/>
      <c r="G130" s="3"/>
      <c r="H130" s="2"/>
      <c r="I130" s="3"/>
      <c r="J130" s="2"/>
      <c r="K130" s="3"/>
      <c r="L130" s="2"/>
      <c r="M130" s="3"/>
      <c r="N130" s="2"/>
      <c r="O130" s="3"/>
      <c r="P130" s="2"/>
      <c r="Q130" s="4"/>
      <c r="R130" s="2"/>
      <c r="S130" s="4"/>
      <c r="T130" s="5"/>
      <c r="U130" s="5"/>
      <c r="V130" s="2"/>
      <c r="W130" s="4"/>
    </row>
    <row r="131" spans="4:23">
      <c r="D131" s="2"/>
      <c r="E131" s="3"/>
      <c r="F131" s="2"/>
      <c r="G131" s="3"/>
      <c r="H131" s="2"/>
      <c r="I131" s="3"/>
      <c r="J131" s="2"/>
      <c r="K131" s="3"/>
      <c r="L131" s="2"/>
      <c r="M131" s="3"/>
      <c r="N131" s="2"/>
      <c r="O131" s="3"/>
      <c r="P131" s="2"/>
      <c r="Q131" s="4"/>
      <c r="R131" s="2"/>
      <c r="S131" s="4"/>
      <c r="T131" s="5"/>
      <c r="U131" s="5"/>
      <c r="V131" s="2"/>
      <c r="W131" s="4"/>
    </row>
    <row r="132" spans="4:23">
      <c r="D132" s="2"/>
      <c r="E132" s="3"/>
      <c r="F132" s="2"/>
      <c r="G132" s="3"/>
      <c r="H132" s="2"/>
      <c r="I132" s="3"/>
      <c r="J132" s="2"/>
      <c r="K132" s="3"/>
      <c r="L132" s="2"/>
      <c r="M132" s="3"/>
      <c r="N132" s="2"/>
      <c r="O132" s="3"/>
      <c r="P132" s="2"/>
      <c r="Q132" s="4"/>
      <c r="R132" s="2"/>
      <c r="S132" s="4"/>
      <c r="T132" s="5"/>
      <c r="U132" s="5"/>
      <c r="V132" s="2"/>
      <c r="W132" s="4"/>
    </row>
    <row r="133" spans="4:23">
      <c r="D133" s="2"/>
      <c r="E133" s="3"/>
      <c r="F133" s="2"/>
      <c r="G133" s="3"/>
      <c r="H133" s="2"/>
      <c r="I133" s="3"/>
      <c r="J133" s="2"/>
      <c r="K133" s="3"/>
      <c r="L133" s="2"/>
      <c r="M133" s="3"/>
      <c r="N133" s="2"/>
      <c r="O133" s="3"/>
      <c r="P133" s="2"/>
      <c r="Q133" s="4"/>
      <c r="R133" s="2"/>
      <c r="S133" s="4"/>
      <c r="T133" s="5"/>
      <c r="U133" s="5"/>
      <c r="V133" s="2"/>
      <c r="W133" s="4"/>
    </row>
    <row r="134" spans="4:23">
      <c r="D134" s="2"/>
      <c r="E134" s="3"/>
      <c r="F134" s="2"/>
      <c r="G134" s="3"/>
      <c r="H134" s="2"/>
      <c r="I134" s="3"/>
      <c r="J134" s="2"/>
      <c r="K134" s="3"/>
      <c r="L134" s="2"/>
      <c r="M134" s="3"/>
      <c r="N134" s="2"/>
      <c r="O134" s="3"/>
      <c r="P134" s="2"/>
      <c r="Q134" s="4"/>
      <c r="R134" s="2"/>
      <c r="S134" s="4"/>
      <c r="T134" s="5"/>
      <c r="U134" s="5"/>
      <c r="V134" s="2"/>
      <c r="W134" s="4"/>
    </row>
    <row r="135" spans="4:23">
      <c r="D135" s="2"/>
      <c r="E135" s="3"/>
      <c r="F135" s="2"/>
      <c r="G135" s="3"/>
      <c r="H135" s="2"/>
      <c r="I135" s="3"/>
      <c r="J135" s="2"/>
      <c r="K135" s="3"/>
      <c r="L135" s="2"/>
      <c r="M135" s="3"/>
      <c r="N135" s="2"/>
      <c r="O135" s="3"/>
      <c r="P135" s="2"/>
      <c r="Q135" s="4"/>
      <c r="R135" s="2"/>
      <c r="S135" s="4"/>
      <c r="T135" s="5"/>
      <c r="U135" s="5"/>
      <c r="V135" s="2"/>
      <c r="W135" s="4"/>
    </row>
    <row r="136" spans="4:23">
      <c r="D136" s="2"/>
      <c r="E136" s="3"/>
      <c r="F136" s="2"/>
      <c r="G136" s="3"/>
      <c r="H136" s="2"/>
      <c r="I136" s="3"/>
      <c r="J136" s="2"/>
      <c r="K136" s="3"/>
      <c r="L136" s="2"/>
      <c r="M136" s="3"/>
      <c r="N136" s="2"/>
      <c r="O136" s="3"/>
      <c r="P136" s="2"/>
      <c r="Q136" s="4"/>
      <c r="R136" s="2"/>
      <c r="S136" s="4"/>
      <c r="T136" s="5"/>
      <c r="U136" s="5"/>
      <c r="V136" s="2"/>
      <c r="W136" s="4"/>
    </row>
    <row r="137" spans="4:23">
      <c r="D137" s="2"/>
      <c r="E137" s="3"/>
      <c r="F137" s="2"/>
      <c r="G137" s="3"/>
      <c r="H137" s="2"/>
      <c r="I137" s="3"/>
      <c r="J137" s="2"/>
      <c r="K137" s="3"/>
      <c r="L137" s="2"/>
      <c r="M137" s="3"/>
      <c r="N137" s="2"/>
      <c r="O137" s="3"/>
      <c r="P137" s="2"/>
      <c r="Q137" s="4"/>
      <c r="R137" s="2"/>
      <c r="S137" s="4"/>
      <c r="T137" s="5"/>
      <c r="U137" s="5"/>
      <c r="V137" s="2"/>
      <c r="W137" s="4"/>
    </row>
    <row r="138" spans="4:23">
      <c r="D138" s="2"/>
      <c r="E138" s="3"/>
      <c r="F138" s="2"/>
      <c r="G138" s="3"/>
      <c r="H138" s="2"/>
      <c r="I138" s="3"/>
      <c r="J138" s="2"/>
      <c r="K138" s="3"/>
      <c r="L138" s="2"/>
      <c r="M138" s="3"/>
      <c r="N138" s="2"/>
      <c r="O138" s="3"/>
      <c r="P138" s="2"/>
      <c r="Q138" s="4"/>
      <c r="R138" s="2"/>
      <c r="S138" s="4"/>
      <c r="T138" s="5"/>
      <c r="U138" s="5"/>
      <c r="V138" s="2"/>
      <c r="W138" s="4"/>
    </row>
    <row r="139" spans="4:23">
      <c r="D139" s="2"/>
      <c r="E139" s="3"/>
      <c r="F139" s="2"/>
      <c r="G139" s="3"/>
      <c r="H139" s="2"/>
      <c r="I139" s="3"/>
      <c r="J139" s="2"/>
      <c r="K139" s="3"/>
      <c r="L139" s="2"/>
      <c r="M139" s="3"/>
      <c r="N139" s="2"/>
      <c r="O139" s="3"/>
      <c r="P139" s="2"/>
      <c r="Q139" s="4"/>
      <c r="R139" s="2"/>
      <c r="S139" s="4"/>
      <c r="T139" s="5"/>
      <c r="U139" s="5"/>
      <c r="V139" s="2"/>
      <c r="W139" s="4"/>
    </row>
    <row r="140" spans="4:23">
      <c r="D140" s="2"/>
      <c r="E140" s="3"/>
      <c r="F140" s="2"/>
      <c r="G140" s="3"/>
      <c r="H140" s="2"/>
      <c r="I140" s="3"/>
      <c r="J140" s="2"/>
      <c r="K140" s="3"/>
      <c r="L140" s="2"/>
      <c r="M140" s="3"/>
      <c r="N140" s="2"/>
      <c r="O140" s="3"/>
      <c r="P140" s="2"/>
      <c r="Q140" s="4"/>
      <c r="R140" s="2"/>
      <c r="S140" s="4"/>
      <c r="T140" s="5"/>
      <c r="U140" s="5"/>
      <c r="V140" s="2"/>
      <c r="W140" s="4"/>
    </row>
    <row r="141" spans="4:23">
      <c r="D141" s="2"/>
      <c r="E141" s="3"/>
      <c r="F141" s="2"/>
      <c r="G141" s="3"/>
      <c r="H141" s="2"/>
      <c r="I141" s="3"/>
      <c r="J141" s="2"/>
      <c r="K141" s="3"/>
      <c r="L141" s="2"/>
      <c r="M141" s="3"/>
      <c r="N141" s="2"/>
      <c r="O141" s="3"/>
      <c r="P141" s="2"/>
      <c r="Q141" s="4"/>
      <c r="R141" s="2"/>
      <c r="S141" s="4"/>
      <c r="T141" s="5"/>
      <c r="U141" s="5"/>
      <c r="V141" s="2"/>
      <c r="W141" s="4"/>
    </row>
    <row r="142" spans="4:23">
      <c r="D142" s="2"/>
      <c r="E142" s="3"/>
      <c r="F142" s="2"/>
      <c r="G142" s="3"/>
      <c r="H142" s="2"/>
      <c r="I142" s="3"/>
      <c r="J142" s="2"/>
      <c r="K142" s="3"/>
      <c r="L142" s="2"/>
      <c r="M142" s="3"/>
      <c r="N142" s="2"/>
      <c r="O142" s="3"/>
      <c r="P142" s="2"/>
      <c r="Q142" s="4"/>
      <c r="R142" s="2"/>
      <c r="S142" s="4"/>
      <c r="T142" s="5"/>
      <c r="U142" s="5"/>
      <c r="V142" s="2"/>
      <c r="W142" s="4"/>
    </row>
    <row r="143" spans="4:23">
      <c r="D143" s="2"/>
      <c r="E143" s="3"/>
      <c r="F143" s="2"/>
      <c r="G143" s="3"/>
      <c r="H143" s="2"/>
      <c r="I143" s="3"/>
      <c r="J143" s="2"/>
      <c r="K143" s="3"/>
      <c r="L143" s="2"/>
      <c r="M143" s="3"/>
      <c r="N143" s="2"/>
      <c r="O143" s="3"/>
      <c r="P143" s="2"/>
      <c r="Q143" s="4"/>
      <c r="R143" s="2"/>
      <c r="S143" s="4"/>
      <c r="T143" s="5"/>
      <c r="U143" s="5"/>
      <c r="V143" s="2"/>
      <c r="W143" s="4"/>
    </row>
    <row r="144" spans="4:23">
      <c r="D144" s="2"/>
      <c r="E144" s="3"/>
      <c r="F144" s="2"/>
      <c r="G144" s="3"/>
      <c r="H144" s="2"/>
      <c r="I144" s="3"/>
      <c r="J144" s="2"/>
      <c r="K144" s="3"/>
      <c r="L144" s="2"/>
      <c r="M144" s="3"/>
      <c r="N144" s="2"/>
      <c r="O144" s="3"/>
      <c r="P144" s="2"/>
      <c r="Q144" s="4"/>
      <c r="R144" s="2"/>
      <c r="S144" s="4"/>
      <c r="T144" s="5"/>
      <c r="U144" s="5"/>
      <c r="V144" s="2"/>
      <c r="W144" s="4"/>
    </row>
    <row r="145" spans="4:23">
      <c r="D145" s="2"/>
      <c r="E145" s="3"/>
      <c r="F145" s="2"/>
      <c r="G145" s="3"/>
      <c r="H145" s="2"/>
      <c r="I145" s="3"/>
      <c r="J145" s="2"/>
      <c r="K145" s="3"/>
      <c r="L145" s="2"/>
      <c r="M145" s="3"/>
      <c r="N145" s="2"/>
      <c r="O145" s="3"/>
      <c r="P145" s="2"/>
      <c r="Q145" s="4"/>
      <c r="R145" s="2"/>
      <c r="S145" s="4"/>
      <c r="T145" s="5"/>
      <c r="U145" s="5"/>
      <c r="V145" s="2"/>
      <c r="W145" s="4"/>
    </row>
    <row r="146" spans="4:23">
      <c r="D146" s="2"/>
      <c r="E146" s="3"/>
      <c r="F146" s="2"/>
      <c r="G146" s="3"/>
      <c r="H146" s="2"/>
      <c r="I146" s="3"/>
      <c r="J146" s="2"/>
      <c r="K146" s="3"/>
      <c r="L146" s="2"/>
      <c r="M146" s="3"/>
      <c r="N146" s="2"/>
      <c r="O146" s="3"/>
      <c r="P146" s="2"/>
      <c r="Q146" s="4"/>
      <c r="R146" s="2"/>
      <c r="S146" s="4"/>
      <c r="T146" s="5"/>
      <c r="U146" s="5"/>
      <c r="V146" s="2"/>
      <c r="W146" s="4"/>
    </row>
    <row r="147" spans="4:23">
      <c r="D147" s="2"/>
      <c r="E147" s="3"/>
      <c r="F147" s="2"/>
      <c r="G147" s="3"/>
      <c r="H147" s="2"/>
      <c r="I147" s="3"/>
      <c r="J147" s="2"/>
      <c r="K147" s="3"/>
      <c r="L147" s="2"/>
      <c r="M147" s="3"/>
      <c r="N147" s="2"/>
      <c r="O147" s="3"/>
      <c r="P147" s="2"/>
      <c r="Q147" s="4"/>
      <c r="R147" s="2"/>
      <c r="S147" s="4"/>
      <c r="T147" s="5"/>
      <c r="U147" s="5"/>
      <c r="V147" s="2"/>
      <c r="W147" s="4"/>
    </row>
    <row r="148" spans="4:23">
      <c r="D148" s="2"/>
      <c r="E148" s="3"/>
      <c r="F148" s="2"/>
      <c r="G148" s="3"/>
      <c r="H148" s="2"/>
      <c r="I148" s="3"/>
      <c r="J148" s="2"/>
      <c r="K148" s="3"/>
      <c r="L148" s="2"/>
      <c r="M148" s="3"/>
      <c r="N148" s="2"/>
      <c r="O148" s="3"/>
      <c r="P148" s="2"/>
      <c r="Q148" s="4"/>
      <c r="R148" s="2"/>
      <c r="S148" s="4"/>
      <c r="T148" s="5"/>
      <c r="U148" s="5"/>
      <c r="V148" s="2"/>
      <c r="W148" s="4"/>
    </row>
    <row r="149" spans="4:23">
      <c r="D149" s="2"/>
      <c r="E149" s="3"/>
      <c r="F149" s="2"/>
      <c r="G149" s="3"/>
      <c r="H149" s="2"/>
      <c r="I149" s="3"/>
      <c r="J149" s="2"/>
      <c r="K149" s="3"/>
      <c r="L149" s="2"/>
      <c r="M149" s="3"/>
      <c r="N149" s="2"/>
      <c r="O149" s="3"/>
      <c r="P149" s="2"/>
      <c r="Q149" s="4"/>
      <c r="R149" s="2"/>
      <c r="S149" s="4"/>
      <c r="T149" s="5"/>
      <c r="U149" s="5"/>
      <c r="V149" s="2"/>
      <c r="W149" s="4"/>
    </row>
    <row r="150" spans="4:23">
      <c r="D150" s="2"/>
      <c r="E150" s="3"/>
      <c r="F150" s="2"/>
      <c r="G150" s="3"/>
      <c r="H150" s="2"/>
      <c r="I150" s="3"/>
      <c r="J150" s="2"/>
      <c r="K150" s="3"/>
      <c r="L150" s="2"/>
      <c r="M150" s="3"/>
      <c r="N150" s="2"/>
      <c r="O150" s="3"/>
      <c r="P150" s="2"/>
      <c r="Q150" s="4"/>
      <c r="R150" s="2"/>
      <c r="S150" s="4"/>
      <c r="T150" s="5"/>
      <c r="U150" s="5"/>
      <c r="V150" s="2"/>
      <c r="W150" s="4"/>
    </row>
    <row r="151" spans="4:23">
      <c r="D151" s="2"/>
      <c r="E151" s="3"/>
      <c r="F151" s="2"/>
      <c r="G151" s="3"/>
      <c r="H151" s="2"/>
      <c r="I151" s="3"/>
      <c r="J151" s="2"/>
      <c r="K151" s="3"/>
      <c r="L151" s="2"/>
      <c r="M151" s="3"/>
      <c r="N151" s="2"/>
      <c r="O151" s="3"/>
      <c r="P151" s="2"/>
      <c r="Q151" s="4"/>
      <c r="R151" s="2"/>
      <c r="S151" s="4"/>
      <c r="T151" s="5"/>
      <c r="U151" s="5"/>
      <c r="V151" s="2"/>
      <c r="W151" s="4"/>
    </row>
    <row r="152" spans="4:23">
      <c r="D152" s="2"/>
      <c r="E152" s="3"/>
      <c r="F152" s="2"/>
      <c r="G152" s="3"/>
      <c r="H152" s="2"/>
      <c r="I152" s="3"/>
      <c r="J152" s="2"/>
      <c r="K152" s="3"/>
      <c r="L152" s="2"/>
      <c r="M152" s="3"/>
      <c r="N152" s="2"/>
      <c r="O152" s="3"/>
      <c r="P152" s="2"/>
      <c r="Q152" s="4"/>
      <c r="R152" s="2"/>
      <c r="S152" s="4"/>
      <c r="T152" s="5"/>
      <c r="U152" s="5"/>
      <c r="V152" s="2"/>
      <c r="W152" s="4"/>
    </row>
    <row r="153" spans="4:23">
      <c r="D153" s="2"/>
      <c r="E153" s="3"/>
      <c r="F153" s="2"/>
      <c r="G153" s="3"/>
      <c r="H153" s="2"/>
      <c r="I153" s="3"/>
      <c r="J153" s="2"/>
      <c r="K153" s="3"/>
      <c r="L153" s="2"/>
      <c r="M153" s="3"/>
      <c r="N153" s="2"/>
      <c r="O153" s="3"/>
      <c r="P153" s="2"/>
      <c r="Q153" s="4"/>
      <c r="R153" s="2"/>
      <c r="S153" s="4"/>
      <c r="T153" s="5"/>
      <c r="U153" s="5"/>
      <c r="V153" s="2"/>
      <c r="W153" s="4"/>
    </row>
    <row r="154" spans="4:23">
      <c r="D154" s="2"/>
      <c r="E154" s="3"/>
      <c r="F154" s="2"/>
      <c r="G154" s="3"/>
      <c r="H154" s="2"/>
      <c r="I154" s="3"/>
      <c r="J154" s="2"/>
      <c r="K154" s="3"/>
      <c r="L154" s="2"/>
      <c r="M154" s="3"/>
      <c r="N154" s="2"/>
      <c r="O154" s="3"/>
      <c r="P154" s="2"/>
      <c r="Q154" s="4"/>
      <c r="R154" s="2"/>
      <c r="S154" s="4"/>
      <c r="T154" s="5"/>
      <c r="U154" s="5"/>
      <c r="V154" s="2"/>
      <c r="W154" s="4"/>
    </row>
    <row r="155" spans="4:23">
      <c r="D155" s="2"/>
      <c r="E155" s="3"/>
      <c r="F155" s="2"/>
      <c r="G155" s="3"/>
      <c r="H155" s="2"/>
      <c r="I155" s="3"/>
      <c r="J155" s="2"/>
      <c r="K155" s="3"/>
      <c r="L155" s="2"/>
      <c r="M155" s="3"/>
      <c r="N155" s="2"/>
      <c r="O155" s="3"/>
      <c r="P155" s="2"/>
      <c r="Q155" s="4"/>
      <c r="R155" s="2"/>
      <c r="S155" s="4"/>
      <c r="T155" s="5"/>
      <c r="U155" s="5"/>
      <c r="V155" s="2"/>
      <c r="W155" s="4"/>
    </row>
    <row r="156" spans="4:23">
      <c r="D156" s="2"/>
      <c r="E156" s="3"/>
      <c r="F156" s="2"/>
      <c r="G156" s="3"/>
      <c r="H156" s="2"/>
      <c r="I156" s="3"/>
      <c r="J156" s="2"/>
      <c r="K156" s="3"/>
      <c r="L156" s="2"/>
      <c r="M156" s="3"/>
      <c r="N156" s="2"/>
      <c r="O156" s="3"/>
      <c r="P156" s="2"/>
      <c r="Q156" s="4"/>
      <c r="R156" s="2"/>
      <c r="S156" s="4"/>
      <c r="T156" s="5"/>
      <c r="U156" s="5"/>
      <c r="V156" s="2"/>
      <c r="W156" s="4"/>
    </row>
    <row r="157" spans="4:23">
      <c r="D157" s="2"/>
      <c r="E157" s="3"/>
      <c r="F157" s="2"/>
      <c r="G157" s="3"/>
      <c r="H157" s="2"/>
      <c r="I157" s="3"/>
      <c r="J157" s="2"/>
      <c r="K157" s="3"/>
      <c r="L157" s="2"/>
      <c r="M157" s="3"/>
      <c r="N157" s="2"/>
      <c r="O157" s="3"/>
      <c r="P157" s="2"/>
      <c r="Q157" s="4"/>
      <c r="R157" s="2"/>
      <c r="S157" s="4"/>
      <c r="T157" s="5"/>
      <c r="U157" s="5"/>
      <c r="V157" s="2"/>
      <c r="W157" s="4"/>
    </row>
    <row r="158" spans="4:23">
      <c r="D158" s="2"/>
      <c r="E158" s="3"/>
      <c r="F158" s="2"/>
      <c r="G158" s="3"/>
      <c r="H158" s="2"/>
      <c r="I158" s="3"/>
      <c r="J158" s="2"/>
      <c r="K158" s="3"/>
      <c r="L158" s="2"/>
      <c r="M158" s="3"/>
      <c r="N158" s="2"/>
      <c r="O158" s="3"/>
      <c r="P158" s="2"/>
      <c r="Q158" s="4"/>
      <c r="R158" s="2"/>
      <c r="S158" s="4"/>
      <c r="T158" s="5"/>
      <c r="U158" s="5"/>
      <c r="V158" s="2"/>
      <c r="W158" s="4"/>
    </row>
    <row r="159" spans="4:23">
      <c r="D159" s="2"/>
      <c r="E159" s="3"/>
      <c r="F159" s="2"/>
      <c r="G159" s="3"/>
      <c r="H159" s="2"/>
      <c r="I159" s="3"/>
      <c r="J159" s="2"/>
      <c r="K159" s="3"/>
      <c r="L159" s="2"/>
      <c r="M159" s="3"/>
      <c r="N159" s="2"/>
      <c r="O159" s="3"/>
      <c r="P159" s="2"/>
      <c r="Q159" s="4"/>
      <c r="R159" s="2"/>
      <c r="S159" s="4"/>
      <c r="T159" s="5"/>
      <c r="U159" s="5"/>
      <c r="V159" s="2"/>
      <c r="W159" s="4"/>
    </row>
    <row r="160" spans="4:23">
      <c r="D160" s="2"/>
      <c r="E160" s="3"/>
      <c r="F160" s="2"/>
      <c r="G160" s="3"/>
      <c r="H160" s="2"/>
      <c r="I160" s="3"/>
      <c r="J160" s="2"/>
      <c r="K160" s="3"/>
      <c r="L160" s="2"/>
      <c r="M160" s="3"/>
      <c r="N160" s="2"/>
      <c r="O160" s="3"/>
      <c r="P160" s="2"/>
      <c r="Q160" s="4"/>
      <c r="R160" s="2"/>
      <c r="S160" s="4"/>
      <c r="T160" s="5"/>
      <c r="U160" s="5"/>
      <c r="V160" s="2"/>
      <c r="W160" s="4"/>
    </row>
    <row r="161" spans="4:23">
      <c r="D161" s="2"/>
      <c r="E161" s="3"/>
      <c r="F161" s="2"/>
      <c r="G161" s="3"/>
      <c r="H161" s="2"/>
      <c r="I161" s="3"/>
      <c r="J161" s="2"/>
      <c r="K161" s="3"/>
      <c r="L161" s="2"/>
      <c r="M161" s="3"/>
      <c r="N161" s="2"/>
      <c r="O161" s="3"/>
      <c r="P161" s="2"/>
      <c r="Q161" s="4"/>
      <c r="R161" s="2"/>
      <c r="S161" s="4"/>
      <c r="T161" s="5"/>
      <c r="U161" s="5"/>
      <c r="V161" s="2"/>
      <c r="W161" s="4"/>
    </row>
    <row r="162" spans="4:23">
      <c r="D162" s="2"/>
      <c r="E162" s="3"/>
      <c r="F162" s="2"/>
      <c r="G162" s="3"/>
      <c r="H162" s="2"/>
      <c r="I162" s="3"/>
      <c r="J162" s="2"/>
      <c r="K162" s="3"/>
      <c r="L162" s="2"/>
      <c r="M162" s="3"/>
      <c r="N162" s="2"/>
      <c r="O162" s="3"/>
      <c r="P162" s="2"/>
      <c r="Q162" s="4"/>
      <c r="R162" s="2"/>
      <c r="S162" s="4"/>
      <c r="T162" s="5"/>
      <c r="U162" s="5"/>
      <c r="V162" s="2"/>
      <c r="W162" s="4"/>
    </row>
    <row r="163" spans="4:23">
      <c r="D163" s="2"/>
      <c r="E163" s="3"/>
      <c r="F163" s="2"/>
      <c r="G163" s="3"/>
      <c r="H163" s="2"/>
      <c r="I163" s="3"/>
      <c r="J163" s="2"/>
      <c r="K163" s="3"/>
      <c r="L163" s="2"/>
      <c r="M163" s="3"/>
      <c r="N163" s="2"/>
      <c r="O163" s="3"/>
      <c r="P163" s="2"/>
      <c r="Q163" s="4"/>
      <c r="R163" s="2"/>
      <c r="S163" s="4"/>
      <c r="T163" s="5"/>
      <c r="U163" s="5"/>
      <c r="V163" s="2"/>
      <c r="W163" s="4"/>
    </row>
    <row r="164" spans="4:23">
      <c r="D164" s="2"/>
      <c r="E164" s="3"/>
      <c r="F164" s="2"/>
      <c r="G164" s="3"/>
      <c r="H164" s="2"/>
      <c r="I164" s="3"/>
      <c r="J164" s="2"/>
      <c r="K164" s="3"/>
      <c r="L164" s="2"/>
      <c r="M164" s="3"/>
      <c r="N164" s="2"/>
      <c r="O164" s="3"/>
      <c r="P164" s="2"/>
      <c r="Q164" s="4"/>
      <c r="R164" s="2"/>
      <c r="S164" s="4"/>
      <c r="T164" s="5"/>
      <c r="U164" s="5"/>
      <c r="V164" s="2"/>
      <c r="W164" s="4"/>
    </row>
    <row r="165" spans="4:23">
      <c r="D165" s="2"/>
      <c r="E165" s="3"/>
      <c r="F165" s="2"/>
      <c r="G165" s="3"/>
      <c r="H165" s="2"/>
      <c r="I165" s="3"/>
      <c r="J165" s="2"/>
      <c r="K165" s="3"/>
      <c r="L165" s="2"/>
      <c r="M165" s="3"/>
      <c r="N165" s="2"/>
      <c r="O165" s="3"/>
      <c r="P165" s="2"/>
      <c r="Q165" s="4"/>
      <c r="R165" s="2"/>
      <c r="S165" s="4"/>
      <c r="T165" s="5"/>
      <c r="U165" s="5"/>
      <c r="V165" s="2"/>
      <c r="W165" s="4"/>
    </row>
    <row r="166" spans="4:23">
      <c r="D166" s="2"/>
      <c r="E166" s="3"/>
      <c r="F166" s="2"/>
      <c r="G166" s="3"/>
      <c r="H166" s="2"/>
      <c r="I166" s="3"/>
      <c r="J166" s="2"/>
      <c r="K166" s="3"/>
      <c r="L166" s="2"/>
      <c r="M166" s="3"/>
      <c r="N166" s="2"/>
      <c r="O166" s="3"/>
      <c r="P166" s="2"/>
      <c r="Q166" s="4"/>
      <c r="R166" s="2"/>
      <c r="S166" s="4"/>
      <c r="T166" s="5"/>
      <c r="U166" s="5"/>
      <c r="V166" s="2"/>
      <c r="W166" s="4"/>
    </row>
    <row r="167" spans="4:23">
      <c r="D167" s="2"/>
      <c r="E167" s="3"/>
      <c r="F167" s="2"/>
      <c r="G167" s="3"/>
      <c r="H167" s="2"/>
      <c r="I167" s="3"/>
      <c r="J167" s="2"/>
      <c r="K167" s="3"/>
      <c r="L167" s="2"/>
      <c r="M167" s="3"/>
      <c r="N167" s="2"/>
      <c r="O167" s="3"/>
      <c r="P167" s="2"/>
      <c r="Q167" s="4"/>
      <c r="R167" s="2"/>
      <c r="S167" s="4"/>
      <c r="T167" s="5"/>
      <c r="U167" s="5"/>
      <c r="V167" s="2"/>
      <c r="W167" s="4"/>
    </row>
    <row r="168" spans="4:23">
      <c r="D168" s="2"/>
      <c r="E168" s="3"/>
      <c r="F168" s="2"/>
      <c r="G168" s="3"/>
      <c r="H168" s="2"/>
      <c r="I168" s="3"/>
      <c r="J168" s="2"/>
      <c r="K168" s="3"/>
      <c r="L168" s="2"/>
      <c r="M168" s="3"/>
      <c r="N168" s="2"/>
      <c r="O168" s="3"/>
      <c r="P168" s="2"/>
      <c r="Q168" s="4"/>
      <c r="R168" s="2"/>
      <c r="S168" s="4"/>
      <c r="T168" s="5"/>
      <c r="U168" s="5"/>
      <c r="V168" s="2"/>
      <c r="W168" s="4"/>
    </row>
    <row r="169" spans="4:23">
      <c r="D169" s="2"/>
      <c r="E169" s="3"/>
      <c r="F169" s="2"/>
      <c r="G169" s="3"/>
      <c r="H169" s="2"/>
      <c r="I169" s="3"/>
      <c r="J169" s="2"/>
      <c r="K169" s="3"/>
      <c r="L169" s="2"/>
      <c r="M169" s="3"/>
      <c r="N169" s="2"/>
      <c r="O169" s="3"/>
      <c r="P169" s="2"/>
      <c r="Q169" s="4"/>
      <c r="R169" s="2"/>
      <c r="S169" s="4"/>
      <c r="T169" s="5"/>
      <c r="U169" s="5"/>
      <c r="V169" s="2"/>
      <c r="W169" s="4"/>
    </row>
    <row r="170" spans="4:23">
      <c r="D170" s="2"/>
      <c r="E170" s="3"/>
      <c r="F170" s="2"/>
      <c r="G170" s="3"/>
      <c r="H170" s="2"/>
      <c r="I170" s="3"/>
      <c r="J170" s="2"/>
      <c r="K170" s="3"/>
      <c r="L170" s="2"/>
      <c r="M170" s="3"/>
      <c r="N170" s="2"/>
      <c r="O170" s="3"/>
      <c r="P170" s="2"/>
      <c r="Q170" s="4"/>
      <c r="R170" s="2"/>
      <c r="S170" s="4"/>
      <c r="T170" s="5"/>
      <c r="U170" s="5"/>
      <c r="V170" s="2"/>
      <c r="W170" s="4"/>
    </row>
    <row r="171" spans="4:23">
      <c r="D171" s="2"/>
      <c r="E171" s="3"/>
      <c r="F171" s="2"/>
      <c r="G171" s="3"/>
      <c r="H171" s="2"/>
      <c r="I171" s="3"/>
      <c r="J171" s="2"/>
      <c r="K171" s="3"/>
      <c r="L171" s="2"/>
      <c r="M171" s="3"/>
      <c r="N171" s="2"/>
      <c r="O171" s="3"/>
      <c r="P171" s="2"/>
      <c r="Q171" s="4"/>
      <c r="R171" s="2"/>
      <c r="S171" s="4"/>
      <c r="T171" s="5"/>
      <c r="U171" s="5"/>
      <c r="V171" s="2"/>
      <c r="W171" s="4"/>
    </row>
    <row r="172" spans="4:23">
      <c r="D172" s="2"/>
      <c r="E172" s="3"/>
      <c r="F172" s="2"/>
      <c r="G172" s="3"/>
      <c r="H172" s="2"/>
      <c r="I172" s="3"/>
      <c r="J172" s="2"/>
      <c r="K172" s="3"/>
      <c r="L172" s="2"/>
      <c r="M172" s="3"/>
      <c r="N172" s="2"/>
      <c r="O172" s="3"/>
      <c r="P172" s="2"/>
      <c r="Q172" s="4"/>
      <c r="R172" s="2"/>
      <c r="S172" s="4"/>
      <c r="T172" s="5"/>
      <c r="U172" s="5"/>
      <c r="V172" s="2"/>
      <c r="W172" s="4"/>
    </row>
    <row r="173" spans="4:23">
      <c r="D173" s="2"/>
      <c r="E173" s="3"/>
      <c r="F173" s="2"/>
      <c r="G173" s="3"/>
      <c r="H173" s="2"/>
      <c r="I173" s="3"/>
      <c r="J173" s="2"/>
      <c r="K173" s="3"/>
      <c r="L173" s="2"/>
      <c r="M173" s="3"/>
      <c r="N173" s="2"/>
      <c r="O173" s="3"/>
      <c r="P173" s="2"/>
      <c r="Q173" s="4"/>
      <c r="R173" s="2"/>
      <c r="S173" s="4"/>
      <c r="T173" s="5"/>
      <c r="U173" s="5"/>
      <c r="V173" s="2"/>
      <c r="W173" s="4"/>
    </row>
    <row r="174" spans="4:23">
      <c r="D174" s="2"/>
      <c r="E174" s="3"/>
      <c r="F174" s="2"/>
      <c r="G174" s="3"/>
      <c r="H174" s="2"/>
      <c r="I174" s="3"/>
      <c r="J174" s="2"/>
      <c r="K174" s="3"/>
      <c r="L174" s="2"/>
      <c r="M174" s="3"/>
      <c r="N174" s="2"/>
      <c r="O174" s="3"/>
      <c r="P174" s="2"/>
      <c r="Q174" s="4"/>
      <c r="R174" s="2"/>
      <c r="S174" s="4"/>
      <c r="T174" s="5"/>
      <c r="U174" s="5"/>
      <c r="V174" s="2"/>
      <c r="W174" s="4"/>
    </row>
    <row r="175" spans="4:23">
      <c r="D175" s="2"/>
      <c r="E175" s="3"/>
      <c r="F175" s="2"/>
      <c r="G175" s="3"/>
      <c r="H175" s="2"/>
      <c r="I175" s="3"/>
      <c r="J175" s="2"/>
      <c r="K175" s="3"/>
      <c r="L175" s="2"/>
      <c r="M175" s="3"/>
      <c r="N175" s="2"/>
      <c r="O175" s="3"/>
      <c r="P175" s="2"/>
      <c r="Q175" s="4"/>
      <c r="R175" s="2"/>
      <c r="S175" s="4"/>
      <c r="T175" s="5"/>
      <c r="U175" s="5"/>
      <c r="V175" s="2"/>
      <c r="W175" s="4"/>
    </row>
    <row r="176" spans="4:23">
      <c r="D176" s="2"/>
      <c r="E176" s="3"/>
      <c r="F176" s="2"/>
      <c r="G176" s="3"/>
      <c r="H176" s="2"/>
      <c r="I176" s="3"/>
      <c r="J176" s="2"/>
      <c r="K176" s="3"/>
      <c r="L176" s="2"/>
      <c r="M176" s="3"/>
      <c r="N176" s="2"/>
      <c r="O176" s="3"/>
      <c r="P176" s="2"/>
      <c r="Q176" s="4"/>
      <c r="R176" s="2"/>
      <c r="S176" s="4"/>
      <c r="T176" s="5"/>
      <c r="U176" s="5"/>
      <c r="V176" s="2"/>
      <c r="W176" s="4"/>
    </row>
    <row r="177" spans="4:23">
      <c r="D177" s="2"/>
      <c r="E177" s="3"/>
      <c r="F177" s="2"/>
      <c r="G177" s="3"/>
      <c r="H177" s="2"/>
      <c r="I177" s="3"/>
      <c r="J177" s="2"/>
      <c r="K177" s="3"/>
      <c r="L177" s="2"/>
      <c r="M177" s="3"/>
      <c r="N177" s="2"/>
      <c r="O177" s="3"/>
      <c r="P177" s="2"/>
      <c r="Q177" s="4"/>
      <c r="R177" s="2"/>
      <c r="S177" s="4"/>
      <c r="T177" s="5"/>
      <c r="U177" s="5"/>
      <c r="V177" s="2"/>
      <c r="W177" s="4"/>
    </row>
    <row r="178" spans="4:23">
      <c r="D178" s="2"/>
      <c r="E178" s="3"/>
      <c r="F178" s="2"/>
      <c r="G178" s="3"/>
      <c r="H178" s="2"/>
      <c r="I178" s="3"/>
      <c r="J178" s="2"/>
      <c r="K178" s="3"/>
      <c r="L178" s="2"/>
      <c r="M178" s="3"/>
      <c r="N178" s="2"/>
      <c r="O178" s="3"/>
      <c r="P178" s="2"/>
      <c r="Q178" s="4"/>
      <c r="R178" s="2"/>
      <c r="S178" s="4"/>
      <c r="T178" s="5"/>
      <c r="U178" s="5"/>
      <c r="V178" s="2"/>
      <c r="W178" s="4"/>
    </row>
    <row r="179" spans="4:23">
      <c r="D179" s="2"/>
      <c r="E179" s="3"/>
      <c r="F179" s="2"/>
      <c r="G179" s="3"/>
      <c r="H179" s="2"/>
      <c r="I179" s="3"/>
      <c r="J179" s="2"/>
      <c r="K179" s="3"/>
      <c r="L179" s="2"/>
      <c r="M179" s="3"/>
      <c r="N179" s="2"/>
      <c r="O179" s="3"/>
      <c r="P179" s="2"/>
      <c r="Q179" s="4"/>
      <c r="R179" s="2"/>
      <c r="S179" s="4"/>
      <c r="T179" s="5"/>
      <c r="U179" s="5"/>
      <c r="V179" s="2"/>
      <c r="W179" s="4"/>
    </row>
    <row r="180" spans="4:23">
      <c r="D180" s="2"/>
      <c r="E180" s="3"/>
      <c r="F180" s="2"/>
      <c r="G180" s="3"/>
      <c r="H180" s="2"/>
      <c r="I180" s="3"/>
      <c r="J180" s="2"/>
      <c r="K180" s="3"/>
      <c r="L180" s="2"/>
      <c r="M180" s="3"/>
      <c r="N180" s="2"/>
      <c r="O180" s="3"/>
      <c r="P180" s="2"/>
      <c r="Q180" s="4"/>
      <c r="R180" s="2"/>
      <c r="S180" s="4"/>
      <c r="T180" s="5"/>
      <c r="U180" s="5"/>
      <c r="V180" s="2"/>
      <c r="W180" s="4"/>
    </row>
    <row r="181" spans="4:23">
      <c r="D181" s="2"/>
      <c r="E181" s="3"/>
      <c r="F181" s="2"/>
      <c r="G181" s="3"/>
      <c r="H181" s="2"/>
      <c r="I181" s="3"/>
      <c r="J181" s="2"/>
      <c r="K181" s="3"/>
      <c r="L181" s="2"/>
      <c r="M181" s="3"/>
      <c r="N181" s="2"/>
      <c r="O181" s="3"/>
      <c r="P181" s="2"/>
      <c r="Q181" s="4"/>
      <c r="R181" s="2"/>
      <c r="S181" s="4"/>
      <c r="T181" s="5"/>
      <c r="U181" s="5"/>
      <c r="V181" s="2"/>
      <c r="W181" s="4"/>
    </row>
    <row r="182" spans="4:23">
      <c r="D182" s="2"/>
      <c r="E182" s="3"/>
      <c r="F182" s="2"/>
      <c r="G182" s="3"/>
      <c r="H182" s="2"/>
      <c r="I182" s="3"/>
      <c r="J182" s="2"/>
      <c r="K182" s="3"/>
      <c r="L182" s="2"/>
      <c r="M182" s="3"/>
      <c r="N182" s="2"/>
      <c r="O182" s="3"/>
      <c r="P182" s="2"/>
      <c r="Q182" s="4"/>
      <c r="R182" s="2"/>
      <c r="S182" s="4"/>
      <c r="T182" s="5"/>
      <c r="U182" s="5"/>
      <c r="V182" s="2"/>
      <c r="W182" s="4"/>
    </row>
    <row r="183" spans="4:23">
      <c r="D183" s="2"/>
      <c r="E183" s="3"/>
      <c r="F183" s="2"/>
      <c r="G183" s="3"/>
      <c r="H183" s="2"/>
      <c r="I183" s="3"/>
      <c r="J183" s="2"/>
      <c r="K183" s="3"/>
      <c r="L183" s="2"/>
      <c r="M183" s="3"/>
      <c r="N183" s="2"/>
      <c r="O183" s="3"/>
      <c r="P183" s="2"/>
      <c r="Q183" s="4"/>
      <c r="R183" s="2"/>
      <c r="S183" s="4"/>
      <c r="T183" s="5"/>
      <c r="U183" s="5"/>
      <c r="V183" s="2"/>
      <c r="W183" s="4"/>
    </row>
    <row r="184" spans="4:23">
      <c r="D184" s="2"/>
      <c r="E184" s="3"/>
      <c r="F184" s="2"/>
      <c r="G184" s="3"/>
      <c r="H184" s="2"/>
      <c r="I184" s="3"/>
      <c r="J184" s="2"/>
      <c r="K184" s="3"/>
      <c r="L184" s="2"/>
      <c r="M184" s="3"/>
      <c r="N184" s="2"/>
      <c r="O184" s="3"/>
      <c r="P184" s="2"/>
      <c r="Q184" s="4"/>
      <c r="R184" s="2"/>
      <c r="S184" s="4"/>
      <c r="T184" s="5"/>
      <c r="U184" s="5"/>
      <c r="V184" s="2"/>
      <c r="W184" s="4"/>
    </row>
    <row r="185" spans="4:23">
      <c r="D185" s="2"/>
      <c r="E185" s="3"/>
      <c r="F185" s="2"/>
      <c r="G185" s="3"/>
      <c r="H185" s="2"/>
      <c r="I185" s="3"/>
      <c r="J185" s="2"/>
      <c r="K185" s="3"/>
      <c r="L185" s="2"/>
      <c r="M185" s="3"/>
      <c r="N185" s="2"/>
      <c r="O185" s="3"/>
      <c r="P185" s="2"/>
      <c r="Q185" s="4"/>
      <c r="R185" s="2"/>
      <c r="S185" s="4"/>
      <c r="T185" s="5"/>
      <c r="U185" s="5"/>
      <c r="V185" s="2"/>
      <c r="W185" s="4"/>
    </row>
    <row r="186" spans="4:23">
      <c r="D186" s="2"/>
      <c r="E186" s="3"/>
      <c r="F186" s="2"/>
      <c r="G186" s="3"/>
      <c r="H186" s="2"/>
      <c r="I186" s="3"/>
      <c r="J186" s="2"/>
      <c r="K186" s="3"/>
      <c r="L186" s="2"/>
      <c r="M186" s="3"/>
      <c r="N186" s="2"/>
      <c r="O186" s="3"/>
      <c r="P186" s="2"/>
      <c r="Q186" s="4"/>
      <c r="R186" s="2"/>
      <c r="S186" s="4"/>
      <c r="T186" s="5"/>
      <c r="U186" s="5"/>
      <c r="V186" s="2"/>
      <c r="W186" s="4"/>
    </row>
    <row r="187" spans="4:23">
      <c r="D187" s="2"/>
      <c r="E187" s="3"/>
      <c r="F187" s="2"/>
      <c r="G187" s="3"/>
      <c r="H187" s="2"/>
      <c r="I187" s="3"/>
      <c r="J187" s="2"/>
      <c r="K187" s="3"/>
      <c r="L187" s="2"/>
      <c r="M187" s="3"/>
      <c r="N187" s="2"/>
      <c r="O187" s="3"/>
      <c r="P187" s="2"/>
      <c r="Q187" s="4"/>
      <c r="R187" s="2"/>
      <c r="S187" s="4"/>
      <c r="T187" s="5"/>
      <c r="U187" s="5"/>
      <c r="V187" s="2"/>
      <c r="W187" s="4"/>
    </row>
    <row r="188" spans="4:23">
      <c r="D188" s="2"/>
      <c r="E188" s="3"/>
      <c r="F188" s="2"/>
      <c r="G188" s="3"/>
      <c r="H188" s="2"/>
      <c r="I188" s="3"/>
      <c r="J188" s="2"/>
      <c r="K188" s="3"/>
      <c r="L188" s="2"/>
      <c r="M188" s="3"/>
      <c r="N188" s="2"/>
      <c r="O188" s="3"/>
      <c r="P188" s="2"/>
      <c r="Q188" s="4"/>
      <c r="R188" s="2"/>
      <c r="S188" s="4"/>
      <c r="T188" s="5"/>
      <c r="U188" s="5"/>
      <c r="V188" s="2"/>
      <c r="W188" s="4"/>
    </row>
    <row r="189" spans="4:23">
      <c r="D189" s="2"/>
      <c r="E189" s="3"/>
      <c r="F189" s="2"/>
      <c r="G189" s="3"/>
      <c r="H189" s="2"/>
      <c r="I189" s="3"/>
      <c r="J189" s="2"/>
      <c r="K189" s="3"/>
      <c r="L189" s="2"/>
      <c r="M189" s="3"/>
      <c r="N189" s="2"/>
      <c r="O189" s="3"/>
      <c r="P189" s="2"/>
      <c r="Q189" s="4"/>
      <c r="R189" s="2"/>
      <c r="S189" s="4"/>
      <c r="T189" s="5"/>
      <c r="U189" s="5"/>
      <c r="V189" s="2"/>
      <c r="W189" s="4"/>
    </row>
    <row r="190" spans="4:23">
      <c r="D190" s="2"/>
      <c r="E190" s="3"/>
      <c r="F190" s="2"/>
      <c r="G190" s="3"/>
      <c r="H190" s="2"/>
      <c r="I190" s="3"/>
      <c r="J190" s="2"/>
      <c r="K190" s="3"/>
      <c r="L190" s="2"/>
      <c r="M190" s="3"/>
      <c r="N190" s="2"/>
      <c r="O190" s="3"/>
      <c r="P190" s="2"/>
      <c r="Q190" s="4"/>
      <c r="R190" s="2"/>
      <c r="S190" s="4"/>
      <c r="T190" s="5"/>
      <c r="U190" s="5"/>
      <c r="V190" s="2"/>
      <c r="W190" s="4"/>
    </row>
    <row r="191" spans="4:23">
      <c r="D191" s="2"/>
      <c r="E191" s="3"/>
      <c r="F191" s="2"/>
      <c r="G191" s="3"/>
      <c r="H191" s="2"/>
      <c r="I191" s="3"/>
      <c r="J191" s="2"/>
      <c r="K191" s="3"/>
      <c r="L191" s="2"/>
      <c r="M191" s="3"/>
      <c r="N191" s="2"/>
      <c r="O191" s="3"/>
      <c r="P191" s="2"/>
      <c r="Q191" s="4"/>
      <c r="R191" s="2"/>
      <c r="S191" s="4"/>
      <c r="T191" s="5"/>
      <c r="U191" s="5"/>
      <c r="V191" s="2"/>
      <c r="W191" s="4"/>
    </row>
    <row r="192" spans="4:23">
      <c r="D192" s="2"/>
      <c r="E192" s="3"/>
      <c r="F192" s="2"/>
      <c r="G192" s="3"/>
      <c r="H192" s="2"/>
      <c r="I192" s="3"/>
      <c r="J192" s="2"/>
      <c r="K192" s="3"/>
      <c r="L192" s="2"/>
      <c r="M192" s="3"/>
      <c r="N192" s="2"/>
      <c r="O192" s="3"/>
      <c r="P192" s="2"/>
      <c r="Q192" s="4"/>
      <c r="R192" s="2"/>
      <c r="S192" s="4"/>
      <c r="T192" s="5"/>
      <c r="U192" s="5"/>
      <c r="V192" s="2"/>
      <c r="W192" s="4"/>
    </row>
    <row r="193" spans="4:23">
      <c r="D193" s="2"/>
      <c r="E193" s="3"/>
      <c r="F193" s="2"/>
      <c r="G193" s="3"/>
      <c r="H193" s="2"/>
      <c r="I193" s="3"/>
      <c r="J193" s="2"/>
      <c r="K193" s="3"/>
      <c r="L193" s="2"/>
      <c r="M193" s="3"/>
      <c r="N193" s="2"/>
      <c r="O193" s="3"/>
      <c r="P193" s="2"/>
      <c r="Q193" s="4"/>
      <c r="R193" s="2"/>
      <c r="S193" s="4"/>
      <c r="T193" s="5"/>
      <c r="U193" s="5"/>
      <c r="V193" s="2"/>
      <c r="W193" s="4"/>
    </row>
    <row r="194" spans="4:23">
      <c r="D194" s="2"/>
      <c r="E194" s="3"/>
      <c r="F194" s="2"/>
      <c r="G194" s="3"/>
      <c r="H194" s="2"/>
      <c r="I194" s="3"/>
      <c r="J194" s="2"/>
      <c r="K194" s="3"/>
      <c r="L194" s="2"/>
      <c r="M194" s="3"/>
      <c r="N194" s="2"/>
      <c r="O194" s="3"/>
      <c r="P194" s="2"/>
      <c r="Q194" s="4"/>
      <c r="R194" s="2"/>
      <c r="S194" s="4"/>
      <c r="T194" s="5"/>
      <c r="U194" s="5"/>
      <c r="V194" s="2"/>
      <c r="W194" s="4"/>
    </row>
    <row r="195" spans="4:23">
      <c r="D195" s="2"/>
      <c r="E195" s="3"/>
      <c r="F195" s="2"/>
      <c r="G195" s="3"/>
      <c r="H195" s="2"/>
      <c r="I195" s="3"/>
      <c r="J195" s="2"/>
      <c r="K195" s="3"/>
      <c r="L195" s="2"/>
      <c r="M195" s="3"/>
      <c r="N195" s="2"/>
      <c r="O195" s="3"/>
      <c r="P195" s="2"/>
      <c r="Q195" s="4"/>
      <c r="R195" s="2"/>
      <c r="S195" s="4"/>
      <c r="T195" s="5"/>
      <c r="U195" s="5"/>
      <c r="V195" s="2"/>
      <c r="W195" s="4"/>
    </row>
    <row r="196" spans="4:23">
      <c r="D196" s="2"/>
      <c r="E196" s="3"/>
      <c r="F196" s="2"/>
      <c r="G196" s="3"/>
      <c r="H196" s="2"/>
      <c r="I196" s="3"/>
      <c r="J196" s="2"/>
      <c r="K196" s="3"/>
      <c r="L196" s="2"/>
      <c r="M196" s="3"/>
      <c r="N196" s="2"/>
      <c r="O196" s="3"/>
      <c r="P196" s="2"/>
      <c r="Q196" s="4"/>
      <c r="R196" s="2"/>
      <c r="S196" s="4"/>
      <c r="T196" s="5"/>
      <c r="U196" s="5"/>
      <c r="V196" s="2"/>
      <c r="W196" s="4"/>
    </row>
    <row r="197" spans="4:23">
      <c r="D197" s="2"/>
      <c r="E197" s="3"/>
      <c r="F197" s="2"/>
      <c r="G197" s="3"/>
      <c r="H197" s="2"/>
      <c r="I197" s="3"/>
      <c r="J197" s="2"/>
      <c r="K197" s="3"/>
      <c r="L197" s="2"/>
      <c r="M197" s="3"/>
      <c r="N197" s="2"/>
      <c r="O197" s="3"/>
      <c r="P197" s="2"/>
      <c r="Q197" s="4"/>
      <c r="R197" s="2"/>
      <c r="S197" s="4"/>
      <c r="T197" s="5"/>
      <c r="U197" s="5"/>
      <c r="V197" s="2"/>
      <c r="W197" s="4"/>
    </row>
    <row r="198" spans="4:23">
      <c r="D198" s="2"/>
      <c r="E198" s="3"/>
      <c r="F198" s="2"/>
      <c r="G198" s="3"/>
      <c r="H198" s="2"/>
      <c r="I198" s="3"/>
      <c r="J198" s="2"/>
      <c r="K198" s="3"/>
      <c r="L198" s="2"/>
      <c r="M198" s="3"/>
      <c r="N198" s="2"/>
      <c r="O198" s="3"/>
      <c r="P198" s="2"/>
      <c r="Q198" s="4"/>
      <c r="R198" s="2"/>
      <c r="S198" s="4"/>
      <c r="T198" s="5"/>
      <c r="U198" s="5"/>
      <c r="V198" s="2"/>
      <c r="W198" s="4"/>
    </row>
    <row r="199" spans="4:23">
      <c r="D199" s="2"/>
      <c r="E199" s="3"/>
      <c r="F199" s="2"/>
      <c r="G199" s="3"/>
      <c r="H199" s="2"/>
      <c r="I199" s="3"/>
      <c r="J199" s="2"/>
      <c r="K199" s="3"/>
      <c r="L199" s="2"/>
      <c r="M199" s="3"/>
      <c r="N199" s="2"/>
      <c r="O199" s="3"/>
      <c r="P199" s="2"/>
      <c r="Q199" s="4"/>
      <c r="R199" s="2"/>
      <c r="S199" s="4"/>
      <c r="T199" s="5"/>
      <c r="U199" s="5"/>
      <c r="V199" s="2"/>
      <c r="W199" s="4"/>
    </row>
    <row r="200" spans="4:23">
      <c r="D200" s="2"/>
      <c r="E200" s="3"/>
      <c r="F200" s="2"/>
      <c r="G200" s="3"/>
      <c r="H200" s="2"/>
      <c r="I200" s="3"/>
      <c r="J200" s="2"/>
      <c r="K200" s="3"/>
      <c r="L200" s="2"/>
      <c r="M200" s="3"/>
      <c r="N200" s="2"/>
      <c r="O200" s="3"/>
      <c r="P200" s="2"/>
      <c r="Q200" s="4"/>
      <c r="R200" s="2"/>
      <c r="S200" s="4"/>
      <c r="T200" s="5"/>
      <c r="U200" s="5"/>
      <c r="V200" s="2"/>
      <c r="W200" s="4"/>
    </row>
    <row r="201" spans="4:23">
      <c r="D201" s="2"/>
      <c r="E201" s="3"/>
      <c r="F201" s="2"/>
      <c r="G201" s="3"/>
      <c r="H201" s="2"/>
      <c r="I201" s="3"/>
      <c r="J201" s="2"/>
      <c r="K201" s="3"/>
      <c r="L201" s="2"/>
      <c r="M201" s="3"/>
      <c r="N201" s="2"/>
      <c r="O201" s="3"/>
      <c r="P201" s="2"/>
      <c r="Q201" s="4"/>
      <c r="R201" s="2"/>
      <c r="S201" s="4"/>
      <c r="T201" s="5"/>
      <c r="U201" s="5"/>
      <c r="V201" s="2"/>
      <c r="W201" s="4"/>
    </row>
    <row r="202" spans="4:23">
      <c r="D202" s="2"/>
      <c r="E202" s="3"/>
      <c r="F202" s="2"/>
      <c r="G202" s="3"/>
      <c r="H202" s="2"/>
      <c r="I202" s="3"/>
      <c r="J202" s="2"/>
      <c r="K202" s="3"/>
      <c r="L202" s="2"/>
      <c r="M202" s="3"/>
      <c r="N202" s="2"/>
      <c r="O202" s="3"/>
      <c r="P202" s="2"/>
      <c r="Q202" s="4"/>
      <c r="R202" s="2"/>
      <c r="S202" s="4"/>
      <c r="T202" s="5"/>
      <c r="U202" s="5"/>
      <c r="V202" s="2"/>
      <c r="W202" s="4"/>
    </row>
    <row r="203" spans="4:23">
      <c r="D203" s="2"/>
      <c r="E203" s="3"/>
      <c r="F203" s="2"/>
      <c r="G203" s="3"/>
      <c r="H203" s="2"/>
      <c r="I203" s="3"/>
      <c r="J203" s="2"/>
      <c r="K203" s="3"/>
      <c r="L203" s="2"/>
      <c r="M203" s="3"/>
      <c r="N203" s="2"/>
      <c r="O203" s="3"/>
      <c r="P203" s="2"/>
      <c r="Q203" s="4"/>
      <c r="R203" s="2"/>
      <c r="S203" s="4"/>
      <c r="T203" s="5"/>
      <c r="U203" s="5"/>
      <c r="V203" s="2"/>
      <c r="W203" s="4"/>
    </row>
    <row r="204" spans="4:23">
      <c r="D204" s="2"/>
      <c r="E204" s="3"/>
      <c r="F204" s="2"/>
      <c r="G204" s="3"/>
      <c r="H204" s="2"/>
      <c r="I204" s="3"/>
      <c r="J204" s="2"/>
      <c r="K204" s="3"/>
      <c r="L204" s="2"/>
      <c r="M204" s="3"/>
      <c r="N204" s="2"/>
      <c r="O204" s="3"/>
      <c r="P204" s="2"/>
      <c r="Q204" s="4"/>
      <c r="R204" s="2"/>
      <c r="S204" s="4"/>
      <c r="T204" s="5"/>
      <c r="U204" s="5"/>
      <c r="V204" s="2"/>
      <c r="W204" s="4"/>
    </row>
    <row r="205" spans="4:23">
      <c r="D205" s="2"/>
      <c r="E205" s="3"/>
      <c r="F205" s="2"/>
      <c r="G205" s="3"/>
      <c r="H205" s="2"/>
      <c r="I205" s="3"/>
      <c r="J205" s="2"/>
      <c r="K205" s="3"/>
      <c r="L205" s="2"/>
      <c r="M205" s="3"/>
      <c r="N205" s="2"/>
      <c r="O205" s="3"/>
      <c r="P205" s="2"/>
      <c r="Q205" s="4"/>
      <c r="R205" s="2"/>
      <c r="S205" s="4"/>
      <c r="T205" s="5"/>
      <c r="U205" s="5"/>
      <c r="V205" s="2"/>
      <c r="W205" s="4"/>
    </row>
    <row r="206" spans="4:23">
      <c r="D206" s="2"/>
      <c r="E206" s="3"/>
      <c r="F206" s="2"/>
      <c r="G206" s="3"/>
      <c r="H206" s="2"/>
      <c r="I206" s="3"/>
      <c r="J206" s="2"/>
      <c r="K206" s="3"/>
      <c r="L206" s="2"/>
      <c r="M206" s="3"/>
      <c r="N206" s="2"/>
      <c r="O206" s="3"/>
      <c r="P206" s="2"/>
      <c r="Q206" s="4"/>
      <c r="R206" s="2"/>
      <c r="S206" s="4"/>
      <c r="T206" s="5"/>
      <c r="U206" s="5"/>
      <c r="V206" s="2"/>
      <c r="W206" s="4"/>
    </row>
    <row r="207" spans="4:23">
      <c r="D207" s="2"/>
      <c r="E207" s="3"/>
      <c r="F207" s="2"/>
      <c r="G207" s="3"/>
      <c r="H207" s="2"/>
      <c r="I207" s="3"/>
      <c r="J207" s="2"/>
      <c r="K207" s="3"/>
      <c r="L207" s="2"/>
      <c r="M207" s="3"/>
      <c r="N207" s="2"/>
      <c r="O207" s="3"/>
      <c r="P207" s="2"/>
      <c r="Q207" s="4"/>
      <c r="R207" s="2"/>
      <c r="S207" s="4"/>
      <c r="T207" s="5"/>
      <c r="U207" s="5"/>
      <c r="V207" s="2"/>
      <c r="W207" s="4"/>
    </row>
    <row r="208" spans="4:23">
      <c r="D208" s="2"/>
      <c r="E208" s="3"/>
      <c r="F208" s="2"/>
      <c r="G208" s="3"/>
      <c r="H208" s="2"/>
      <c r="I208" s="3"/>
      <c r="J208" s="2"/>
      <c r="K208" s="3"/>
      <c r="L208" s="2"/>
      <c r="M208" s="3"/>
      <c r="N208" s="2"/>
      <c r="O208" s="3"/>
      <c r="P208" s="2"/>
      <c r="Q208" s="4"/>
      <c r="R208" s="2"/>
      <c r="S208" s="4"/>
      <c r="T208" s="5"/>
      <c r="U208" s="5"/>
      <c r="V208" s="2"/>
      <c r="W208" s="4"/>
    </row>
    <row r="209" spans="4:23">
      <c r="D209" s="2"/>
      <c r="E209" s="3"/>
      <c r="F209" s="2"/>
      <c r="G209" s="3"/>
      <c r="H209" s="2"/>
      <c r="I209" s="3"/>
      <c r="J209" s="2"/>
      <c r="K209" s="3"/>
      <c r="L209" s="2"/>
      <c r="M209" s="3"/>
      <c r="N209" s="2"/>
      <c r="O209" s="3"/>
      <c r="P209" s="2"/>
      <c r="Q209" s="4"/>
      <c r="R209" s="2"/>
      <c r="S209" s="4"/>
      <c r="T209" s="5"/>
      <c r="U209" s="5"/>
      <c r="V209" s="2"/>
      <c r="W209" s="4"/>
    </row>
    <row r="210" spans="4:23">
      <c r="D210" s="2"/>
      <c r="E210" s="3"/>
      <c r="F210" s="2"/>
      <c r="G210" s="3"/>
      <c r="H210" s="2"/>
      <c r="I210" s="3"/>
      <c r="J210" s="2"/>
      <c r="K210" s="3"/>
      <c r="L210" s="2"/>
      <c r="M210" s="3"/>
      <c r="N210" s="2"/>
      <c r="O210" s="3"/>
      <c r="P210" s="2"/>
      <c r="Q210" s="4"/>
      <c r="R210" s="2"/>
      <c r="S210" s="4"/>
      <c r="T210" s="5"/>
      <c r="U210" s="5"/>
      <c r="V210" s="2"/>
      <c r="W210" s="4"/>
    </row>
    <row r="211" spans="4:23">
      <c r="D211" s="2"/>
      <c r="E211" s="3"/>
      <c r="F211" s="2"/>
      <c r="G211" s="3"/>
      <c r="H211" s="2"/>
      <c r="I211" s="3"/>
      <c r="J211" s="2"/>
      <c r="K211" s="3"/>
      <c r="L211" s="2"/>
      <c r="M211" s="3"/>
      <c r="N211" s="2"/>
      <c r="O211" s="3"/>
      <c r="P211" s="2"/>
      <c r="Q211" s="4"/>
      <c r="R211" s="2"/>
      <c r="S211" s="4"/>
      <c r="T211" s="5"/>
      <c r="U211" s="5"/>
      <c r="V211" s="2"/>
      <c r="W211" s="4"/>
    </row>
    <row r="212" spans="4:23">
      <c r="D212" s="2"/>
      <c r="E212" s="3"/>
      <c r="F212" s="2"/>
      <c r="G212" s="3"/>
      <c r="H212" s="2"/>
      <c r="I212" s="3"/>
      <c r="J212" s="2"/>
      <c r="K212" s="3"/>
      <c r="L212" s="2"/>
      <c r="M212" s="3"/>
      <c r="N212" s="2"/>
      <c r="O212" s="3"/>
      <c r="P212" s="2"/>
      <c r="Q212" s="4"/>
      <c r="R212" s="2"/>
      <c r="S212" s="4"/>
      <c r="T212" s="5"/>
      <c r="U212" s="5"/>
      <c r="V212" s="2"/>
      <c r="W212" s="4"/>
    </row>
    <row r="213" spans="4:23">
      <c r="D213" s="2"/>
      <c r="E213" s="3"/>
      <c r="F213" s="2"/>
      <c r="G213" s="3"/>
      <c r="H213" s="2"/>
      <c r="I213" s="3"/>
      <c r="J213" s="2"/>
      <c r="K213" s="3"/>
      <c r="L213" s="2"/>
      <c r="M213" s="3"/>
      <c r="N213" s="2"/>
      <c r="O213" s="3"/>
      <c r="P213" s="2"/>
      <c r="Q213" s="4"/>
      <c r="R213" s="2"/>
      <c r="S213" s="4"/>
      <c r="T213" s="5"/>
      <c r="U213" s="5"/>
      <c r="V213" s="2"/>
      <c r="W213" s="4"/>
    </row>
    <row r="214" spans="4:23">
      <c r="D214" s="2"/>
      <c r="E214" s="3"/>
      <c r="F214" s="2"/>
      <c r="G214" s="3"/>
      <c r="H214" s="2"/>
      <c r="I214" s="3"/>
      <c r="J214" s="2"/>
      <c r="K214" s="3"/>
      <c r="L214" s="2"/>
      <c r="M214" s="3"/>
      <c r="N214" s="2"/>
      <c r="O214" s="3"/>
      <c r="P214" s="2"/>
      <c r="Q214" s="4"/>
      <c r="R214" s="2"/>
      <c r="S214" s="4"/>
      <c r="T214" s="5"/>
      <c r="U214" s="5"/>
      <c r="V214" s="2"/>
      <c r="W214" s="4"/>
    </row>
    <row r="215" spans="4:23">
      <c r="D215" s="2"/>
      <c r="E215" s="3"/>
      <c r="F215" s="2"/>
      <c r="G215" s="3"/>
      <c r="H215" s="2"/>
      <c r="I215" s="3"/>
      <c r="J215" s="2"/>
      <c r="K215" s="3"/>
      <c r="L215" s="2"/>
      <c r="M215" s="3"/>
      <c r="N215" s="2"/>
      <c r="O215" s="3"/>
      <c r="P215" s="2"/>
      <c r="Q215" s="4"/>
      <c r="R215" s="2"/>
      <c r="S215" s="4"/>
      <c r="T215" s="5"/>
      <c r="U215" s="5"/>
      <c r="V215" s="2"/>
      <c r="W215" s="4"/>
    </row>
    <row r="216" spans="4:23">
      <c r="D216" s="2"/>
      <c r="E216" s="3"/>
      <c r="F216" s="2"/>
      <c r="G216" s="3"/>
      <c r="H216" s="2"/>
      <c r="I216" s="3"/>
      <c r="J216" s="2"/>
      <c r="K216" s="3"/>
      <c r="L216" s="2"/>
      <c r="M216" s="3"/>
      <c r="N216" s="2"/>
      <c r="O216" s="3"/>
      <c r="P216" s="2"/>
      <c r="Q216" s="4"/>
      <c r="R216" s="2"/>
      <c r="S216" s="4"/>
      <c r="T216" s="5"/>
      <c r="U216" s="5"/>
      <c r="V216" s="2"/>
      <c r="W216" s="4"/>
    </row>
    <row r="217" spans="4:23">
      <c r="D217" s="2"/>
      <c r="E217" s="3"/>
      <c r="F217" s="2"/>
      <c r="G217" s="3"/>
      <c r="H217" s="2"/>
      <c r="I217" s="3"/>
      <c r="J217" s="2"/>
      <c r="K217" s="3"/>
      <c r="L217" s="2"/>
      <c r="M217" s="3"/>
      <c r="N217" s="2"/>
      <c r="O217" s="3"/>
      <c r="P217" s="2"/>
      <c r="Q217" s="4"/>
      <c r="R217" s="2"/>
      <c r="S217" s="4"/>
      <c r="T217" s="5"/>
      <c r="U217" s="5"/>
      <c r="V217" s="2"/>
      <c r="W217" s="4"/>
    </row>
    <row r="218" spans="4:23">
      <c r="D218" s="2"/>
      <c r="E218" s="3"/>
      <c r="F218" s="2"/>
      <c r="G218" s="3"/>
      <c r="H218" s="2"/>
      <c r="I218" s="3"/>
      <c r="J218" s="2"/>
      <c r="K218" s="3"/>
      <c r="L218" s="2"/>
      <c r="M218" s="3"/>
      <c r="N218" s="2"/>
      <c r="O218" s="3"/>
      <c r="P218" s="2"/>
      <c r="Q218" s="4"/>
      <c r="R218" s="2"/>
      <c r="S218" s="4"/>
      <c r="T218" s="5"/>
      <c r="U218" s="5"/>
      <c r="V218" s="2"/>
      <c r="W218" s="4"/>
    </row>
    <row r="219" spans="4:23">
      <c r="D219" s="2"/>
      <c r="E219" s="3"/>
      <c r="F219" s="2"/>
      <c r="G219" s="3"/>
      <c r="H219" s="2"/>
      <c r="I219" s="3"/>
      <c r="J219" s="2"/>
      <c r="K219" s="3"/>
      <c r="L219" s="2"/>
      <c r="M219" s="3"/>
      <c r="N219" s="2"/>
      <c r="O219" s="3"/>
      <c r="P219" s="2"/>
      <c r="Q219" s="4"/>
      <c r="R219" s="2"/>
      <c r="S219" s="4"/>
      <c r="T219" s="5"/>
      <c r="U219" s="5"/>
      <c r="V219" s="2"/>
      <c r="W219" s="4"/>
    </row>
    <row r="220" spans="4:23">
      <c r="D220" s="2"/>
      <c r="E220" s="3"/>
      <c r="F220" s="2"/>
      <c r="G220" s="3"/>
      <c r="H220" s="2"/>
      <c r="I220" s="3"/>
      <c r="J220" s="2"/>
      <c r="K220" s="3"/>
      <c r="L220" s="2"/>
      <c r="M220" s="3"/>
      <c r="N220" s="2"/>
      <c r="O220" s="3"/>
      <c r="P220" s="2"/>
      <c r="Q220" s="4"/>
      <c r="R220" s="2"/>
      <c r="S220" s="4"/>
      <c r="T220" s="5"/>
      <c r="U220" s="5"/>
      <c r="V220" s="2"/>
      <c r="W220" s="4"/>
    </row>
    <row r="221" spans="4:23">
      <c r="D221" s="2"/>
      <c r="E221" s="3"/>
      <c r="F221" s="2"/>
      <c r="G221" s="3"/>
      <c r="H221" s="2"/>
      <c r="I221" s="3"/>
      <c r="J221" s="2"/>
      <c r="K221" s="3"/>
      <c r="L221" s="2"/>
      <c r="M221" s="3"/>
      <c r="N221" s="2"/>
      <c r="O221" s="3"/>
      <c r="P221" s="2"/>
      <c r="Q221" s="4"/>
      <c r="R221" s="2"/>
      <c r="S221" s="4"/>
      <c r="T221" s="5"/>
      <c r="U221" s="5"/>
      <c r="V221" s="2"/>
      <c r="W221" s="4"/>
    </row>
    <row r="222" spans="4:23">
      <c r="D222" s="2"/>
      <c r="E222" s="3"/>
      <c r="F222" s="2"/>
      <c r="G222" s="3"/>
      <c r="H222" s="2"/>
      <c r="I222" s="3"/>
      <c r="J222" s="2"/>
      <c r="K222" s="3"/>
      <c r="L222" s="2"/>
      <c r="M222" s="3"/>
      <c r="N222" s="2"/>
      <c r="O222" s="3"/>
      <c r="P222" s="2"/>
      <c r="Q222" s="4"/>
      <c r="R222" s="2"/>
      <c r="S222" s="4"/>
      <c r="T222" s="5"/>
      <c r="U222" s="5"/>
      <c r="V222" s="2"/>
      <c r="W222" s="4"/>
    </row>
    <row r="223" spans="4:23">
      <c r="D223" s="2"/>
      <c r="E223" s="3"/>
      <c r="F223" s="2"/>
      <c r="G223" s="3"/>
      <c r="H223" s="2"/>
      <c r="I223" s="3"/>
      <c r="J223" s="2"/>
      <c r="K223" s="3"/>
      <c r="L223" s="2"/>
      <c r="M223" s="3"/>
      <c r="N223" s="2"/>
      <c r="O223" s="3"/>
      <c r="P223" s="2"/>
      <c r="Q223" s="4"/>
      <c r="R223" s="2"/>
      <c r="S223" s="4"/>
      <c r="T223" s="5"/>
      <c r="U223" s="5"/>
      <c r="V223" s="2"/>
      <c r="W223" s="4"/>
    </row>
    <row r="224" spans="4:23">
      <c r="D224" s="2"/>
      <c r="E224" s="3"/>
      <c r="F224" s="2"/>
      <c r="G224" s="3"/>
      <c r="H224" s="2"/>
      <c r="I224" s="3"/>
      <c r="J224" s="2"/>
      <c r="K224" s="3"/>
      <c r="L224" s="2"/>
      <c r="M224" s="3"/>
      <c r="N224" s="2"/>
      <c r="O224" s="3"/>
      <c r="P224" s="2"/>
      <c r="Q224" s="4"/>
      <c r="R224" s="2"/>
      <c r="S224" s="4"/>
      <c r="T224" s="5"/>
      <c r="U224" s="5"/>
      <c r="V224" s="2"/>
      <c r="W224" s="4"/>
    </row>
    <row r="225" spans="4:23">
      <c r="D225" s="2"/>
      <c r="E225" s="3"/>
      <c r="F225" s="2"/>
      <c r="G225" s="3"/>
      <c r="H225" s="2"/>
      <c r="I225" s="3"/>
      <c r="J225" s="2"/>
      <c r="K225" s="3"/>
      <c r="L225" s="2"/>
      <c r="M225" s="3"/>
      <c r="N225" s="2"/>
      <c r="O225" s="3"/>
      <c r="P225" s="2"/>
      <c r="Q225" s="4"/>
      <c r="R225" s="2"/>
      <c r="S225" s="4"/>
      <c r="T225" s="5"/>
      <c r="U225" s="5"/>
      <c r="V225" s="2"/>
      <c r="W225" s="4"/>
    </row>
    <row r="226" spans="4:23">
      <c r="D226" s="2"/>
      <c r="E226" s="3"/>
      <c r="F226" s="2"/>
      <c r="G226" s="3"/>
      <c r="H226" s="2"/>
      <c r="I226" s="3"/>
      <c r="J226" s="2"/>
      <c r="K226" s="3"/>
      <c r="L226" s="2"/>
      <c r="M226" s="3"/>
      <c r="N226" s="2"/>
      <c r="O226" s="3"/>
      <c r="P226" s="2"/>
      <c r="Q226" s="4"/>
      <c r="R226" s="2"/>
      <c r="S226" s="4"/>
      <c r="T226" s="5"/>
      <c r="U226" s="5"/>
      <c r="V226" s="2"/>
      <c r="W226" s="4"/>
    </row>
    <row r="227" spans="4:23">
      <c r="D227" s="2"/>
      <c r="E227" s="3"/>
      <c r="F227" s="2"/>
      <c r="G227" s="3"/>
      <c r="H227" s="2"/>
      <c r="I227" s="3"/>
      <c r="J227" s="2"/>
      <c r="K227" s="3"/>
      <c r="L227" s="2"/>
      <c r="M227" s="3"/>
      <c r="N227" s="2"/>
      <c r="O227" s="3"/>
      <c r="P227" s="2"/>
      <c r="Q227" s="4"/>
      <c r="R227" s="2"/>
      <c r="S227" s="4"/>
      <c r="T227" s="5"/>
      <c r="U227" s="5"/>
      <c r="V227" s="2"/>
      <c r="W227" s="4"/>
    </row>
    <row r="228" spans="4:23">
      <c r="D228" s="2"/>
      <c r="E228" s="3"/>
      <c r="F228" s="2"/>
      <c r="G228" s="3"/>
      <c r="H228" s="2"/>
      <c r="I228" s="3"/>
      <c r="J228" s="2"/>
      <c r="K228" s="3"/>
      <c r="L228" s="2"/>
      <c r="M228" s="3"/>
      <c r="N228" s="2"/>
      <c r="O228" s="3"/>
      <c r="P228" s="2"/>
      <c r="Q228" s="4"/>
      <c r="R228" s="2"/>
      <c r="S228" s="4"/>
      <c r="T228" s="5"/>
      <c r="U228" s="5"/>
      <c r="V228" s="2"/>
      <c r="W228" s="4"/>
    </row>
  </sheetData>
  <mergeCells count="30">
    <mergeCell ref="J2:K2"/>
    <mergeCell ref="D3:E3"/>
    <mergeCell ref="F3:G3"/>
    <mergeCell ref="H3:I3"/>
    <mergeCell ref="J3:K3"/>
    <mergeCell ref="B2:B5"/>
    <mergeCell ref="C2:C5"/>
    <mergeCell ref="D2:E2"/>
    <mergeCell ref="F2:G2"/>
    <mergeCell ref="H2:I2"/>
    <mergeCell ref="V2:W4"/>
    <mergeCell ref="L3:M3"/>
    <mergeCell ref="N3:O3"/>
    <mergeCell ref="P3:Q3"/>
    <mergeCell ref="R3:S3"/>
    <mergeCell ref="L2:M2"/>
    <mergeCell ref="N2:O2"/>
    <mergeCell ref="P2:Q2"/>
    <mergeCell ref="R2:S2"/>
    <mergeCell ref="T2:U2"/>
    <mergeCell ref="T3:U3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2"/>
  <sheetViews>
    <sheetView tabSelected="1" topLeftCell="A13" workbookViewId="0">
      <selection activeCell="J18" sqref="J18"/>
    </sheetView>
  </sheetViews>
  <sheetFormatPr defaultRowHeight="15"/>
  <cols>
    <col min="2" max="2" width="24.85546875" bestFit="1" customWidth="1"/>
    <col min="3" max="7" width="12" customWidth="1"/>
    <col min="8" max="8" width="14.5703125" customWidth="1"/>
    <col min="9" max="9" width="17.28515625" style="25" customWidth="1"/>
    <col min="258" max="258" width="24.85546875" bestFit="1" customWidth="1"/>
    <col min="259" max="263" width="12" customWidth="1"/>
    <col min="264" max="264" width="14.5703125" customWidth="1"/>
    <col min="265" max="265" width="17.28515625" customWidth="1"/>
    <col min="514" max="514" width="24.85546875" bestFit="1" customWidth="1"/>
    <col min="515" max="519" width="12" customWidth="1"/>
    <col min="520" max="520" width="14.5703125" customWidth="1"/>
    <col min="521" max="521" width="17.28515625" customWidth="1"/>
    <col min="770" max="770" width="24.85546875" bestFit="1" customWidth="1"/>
    <col min="771" max="775" width="12" customWidth="1"/>
    <col min="776" max="776" width="14.5703125" customWidth="1"/>
    <col min="777" max="777" width="17.28515625" customWidth="1"/>
    <col min="1026" max="1026" width="24.85546875" bestFit="1" customWidth="1"/>
    <col min="1027" max="1031" width="12" customWidth="1"/>
    <col min="1032" max="1032" width="14.5703125" customWidth="1"/>
    <col min="1033" max="1033" width="17.28515625" customWidth="1"/>
    <col min="1282" max="1282" width="24.85546875" bestFit="1" customWidth="1"/>
    <col min="1283" max="1287" width="12" customWidth="1"/>
    <col min="1288" max="1288" width="14.5703125" customWidth="1"/>
    <col min="1289" max="1289" width="17.28515625" customWidth="1"/>
    <col min="1538" max="1538" width="24.85546875" bestFit="1" customWidth="1"/>
    <col min="1539" max="1543" width="12" customWidth="1"/>
    <col min="1544" max="1544" width="14.5703125" customWidth="1"/>
    <col min="1545" max="1545" width="17.28515625" customWidth="1"/>
    <col min="1794" max="1794" width="24.85546875" bestFit="1" customWidth="1"/>
    <col min="1795" max="1799" width="12" customWidth="1"/>
    <col min="1800" max="1800" width="14.5703125" customWidth="1"/>
    <col min="1801" max="1801" width="17.28515625" customWidth="1"/>
    <col min="2050" max="2050" width="24.85546875" bestFit="1" customWidth="1"/>
    <col min="2051" max="2055" width="12" customWidth="1"/>
    <col min="2056" max="2056" width="14.5703125" customWidth="1"/>
    <col min="2057" max="2057" width="17.28515625" customWidth="1"/>
    <col min="2306" max="2306" width="24.85546875" bestFit="1" customWidth="1"/>
    <col min="2307" max="2311" width="12" customWidth="1"/>
    <col min="2312" max="2312" width="14.5703125" customWidth="1"/>
    <col min="2313" max="2313" width="17.28515625" customWidth="1"/>
    <col min="2562" max="2562" width="24.85546875" bestFit="1" customWidth="1"/>
    <col min="2563" max="2567" width="12" customWidth="1"/>
    <col min="2568" max="2568" width="14.5703125" customWidth="1"/>
    <col min="2569" max="2569" width="17.28515625" customWidth="1"/>
    <col min="2818" max="2818" width="24.85546875" bestFit="1" customWidth="1"/>
    <col min="2819" max="2823" width="12" customWidth="1"/>
    <col min="2824" max="2824" width="14.5703125" customWidth="1"/>
    <col min="2825" max="2825" width="17.28515625" customWidth="1"/>
    <col min="3074" max="3074" width="24.85546875" bestFit="1" customWidth="1"/>
    <col min="3075" max="3079" width="12" customWidth="1"/>
    <col min="3080" max="3080" width="14.5703125" customWidth="1"/>
    <col min="3081" max="3081" width="17.28515625" customWidth="1"/>
    <col min="3330" max="3330" width="24.85546875" bestFit="1" customWidth="1"/>
    <col min="3331" max="3335" width="12" customWidth="1"/>
    <col min="3336" max="3336" width="14.5703125" customWidth="1"/>
    <col min="3337" max="3337" width="17.28515625" customWidth="1"/>
    <col min="3586" max="3586" width="24.85546875" bestFit="1" customWidth="1"/>
    <col min="3587" max="3591" width="12" customWidth="1"/>
    <col min="3592" max="3592" width="14.5703125" customWidth="1"/>
    <col min="3593" max="3593" width="17.28515625" customWidth="1"/>
    <col min="3842" max="3842" width="24.85546875" bestFit="1" customWidth="1"/>
    <col min="3843" max="3847" width="12" customWidth="1"/>
    <col min="3848" max="3848" width="14.5703125" customWidth="1"/>
    <col min="3849" max="3849" width="17.28515625" customWidth="1"/>
    <col min="4098" max="4098" width="24.85546875" bestFit="1" customWidth="1"/>
    <col min="4099" max="4103" width="12" customWidth="1"/>
    <col min="4104" max="4104" width="14.5703125" customWidth="1"/>
    <col min="4105" max="4105" width="17.28515625" customWidth="1"/>
    <col min="4354" max="4354" width="24.85546875" bestFit="1" customWidth="1"/>
    <col min="4355" max="4359" width="12" customWidth="1"/>
    <col min="4360" max="4360" width="14.5703125" customWidth="1"/>
    <col min="4361" max="4361" width="17.28515625" customWidth="1"/>
    <col min="4610" max="4610" width="24.85546875" bestFit="1" customWidth="1"/>
    <col min="4611" max="4615" width="12" customWidth="1"/>
    <col min="4616" max="4616" width="14.5703125" customWidth="1"/>
    <col min="4617" max="4617" width="17.28515625" customWidth="1"/>
    <col min="4866" max="4866" width="24.85546875" bestFit="1" customWidth="1"/>
    <col min="4867" max="4871" width="12" customWidth="1"/>
    <col min="4872" max="4872" width="14.5703125" customWidth="1"/>
    <col min="4873" max="4873" width="17.28515625" customWidth="1"/>
    <col min="5122" max="5122" width="24.85546875" bestFit="1" customWidth="1"/>
    <col min="5123" max="5127" width="12" customWidth="1"/>
    <col min="5128" max="5128" width="14.5703125" customWidth="1"/>
    <col min="5129" max="5129" width="17.28515625" customWidth="1"/>
    <col min="5378" max="5378" width="24.85546875" bestFit="1" customWidth="1"/>
    <col min="5379" max="5383" width="12" customWidth="1"/>
    <col min="5384" max="5384" width="14.5703125" customWidth="1"/>
    <col min="5385" max="5385" width="17.28515625" customWidth="1"/>
    <col min="5634" max="5634" width="24.85546875" bestFit="1" customWidth="1"/>
    <col min="5635" max="5639" width="12" customWidth="1"/>
    <col min="5640" max="5640" width="14.5703125" customWidth="1"/>
    <col min="5641" max="5641" width="17.28515625" customWidth="1"/>
    <col min="5890" max="5890" width="24.85546875" bestFit="1" customWidth="1"/>
    <col min="5891" max="5895" width="12" customWidth="1"/>
    <col min="5896" max="5896" width="14.5703125" customWidth="1"/>
    <col min="5897" max="5897" width="17.28515625" customWidth="1"/>
    <col min="6146" max="6146" width="24.85546875" bestFit="1" customWidth="1"/>
    <col min="6147" max="6151" width="12" customWidth="1"/>
    <col min="6152" max="6152" width="14.5703125" customWidth="1"/>
    <col min="6153" max="6153" width="17.28515625" customWidth="1"/>
    <col min="6402" max="6402" width="24.85546875" bestFit="1" customWidth="1"/>
    <col min="6403" max="6407" width="12" customWidth="1"/>
    <col min="6408" max="6408" width="14.5703125" customWidth="1"/>
    <col min="6409" max="6409" width="17.28515625" customWidth="1"/>
    <col min="6658" max="6658" width="24.85546875" bestFit="1" customWidth="1"/>
    <col min="6659" max="6663" width="12" customWidth="1"/>
    <col min="6664" max="6664" width="14.5703125" customWidth="1"/>
    <col min="6665" max="6665" width="17.28515625" customWidth="1"/>
    <col min="6914" max="6914" width="24.85546875" bestFit="1" customWidth="1"/>
    <col min="6915" max="6919" width="12" customWidth="1"/>
    <col min="6920" max="6920" width="14.5703125" customWidth="1"/>
    <col min="6921" max="6921" width="17.28515625" customWidth="1"/>
    <col min="7170" max="7170" width="24.85546875" bestFit="1" customWidth="1"/>
    <col min="7171" max="7175" width="12" customWidth="1"/>
    <col min="7176" max="7176" width="14.5703125" customWidth="1"/>
    <col min="7177" max="7177" width="17.28515625" customWidth="1"/>
    <col min="7426" max="7426" width="24.85546875" bestFit="1" customWidth="1"/>
    <col min="7427" max="7431" width="12" customWidth="1"/>
    <col min="7432" max="7432" width="14.5703125" customWidth="1"/>
    <col min="7433" max="7433" width="17.28515625" customWidth="1"/>
    <col min="7682" max="7682" width="24.85546875" bestFit="1" customWidth="1"/>
    <col min="7683" max="7687" width="12" customWidth="1"/>
    <col min="7688" max="7688" width="14.5703125" customWidth="1"/>
    <col min="7689" max="7689" width="17.28515625" customWidth="1"/>
    <col min="7938" max="7938" width="24.85546875" bestFit="1" customWidth="1"/>
    <col min="7939" max="7943" width="12" customWidth="1"/>
    <col min="7944" max="7944" width="14.5703125" customWidth="1"/>
    <col min="7945" max="7945" width="17.28515625" customWidth="1"/>
    <col min="8194" max="8194" width="24.85546875" bestFit="1" customWidth="1"/>
    <col min="8195" max="8199" width="12" customWidth="1"/>
    <col min="8200" max="8200" width="14.5703125" customWidth="1"/>
    <col min="8201" max="8201" width="17.28515625" customWidth="1"/>
    <col min="8450" max="8450" width="24.85546875" bestFit="1" customWidth="1"/>
    <col min="8451" max="8455" width="12" customWidth="1"/>
    <col min="8456" max="8456" width="14.5703125" customWidth="1"/>
    <col min="8457" max="8457" width="17.28515625" customWidth="1"/>
    <col min="8706" max="8706" width="24.85546875" bestFit="1" customWidth="1"/>
    <col min="8707" max="8711" width="12" customWidth="1"/>
    <col min="8712" max="8712" width="14.5703125" customWidth="1"/>
    <col min="8713" max="8713" width="17.28515625" customWidth="1"/>
    <col min="8962" max="8962" width="24.85546875" bestFit="1" customWidth="1"/>
    <col min="8963" max="8967" width="12" customWidth="1"/>
    <col min="8968" max="8968" width="14.5703125" customWidth="1"/>
    <col min="8969" max="8969" width="17.28515625" customWidth="1"/>
    <col min="9218" max="9218" width="24.85546875" bestFit="1" customWidth="1"/>
    <col min="9219" max="9223" width="12" customWidth="1"/>
    <col min="9224" max="9224" width="14.5703125" customWidth="1"/>
    <col min="9225" max="9225" width="17.28515625" customWidth="1"/>
    <col min="9474" max="9474" width="24.85546875" bestFit="1" customWidth="1"/>
    <col min="9475" max="9479" width="12" customWidth="1"/>
    <col min="9480" max="9480" width="14.5703125" customWidth="1"/>
    <col min="9481" max="9481" width="17.28515625" customWidth="1"/>
    <col min="9730" max="9730" width="24.85546875" bestFit="1" customWidth="1"/>
    <col min="9731" max="9735" width="12" customWidth="1"/>
    <col min="9736" max="9736" width="14.5703125" customWidth="1"/>
    <col min="9737" max="9737" width="17.28515625" customWidth="1"/>
    <col min="9986" max="9986" width="24.85546875" bestFit="1" customWidth="1"/>
    <col min="9987" max="9991" width="12" customWidth="1"/>
    <col min="9992" max="9992" width="14.5703125" customWidth="1"/>
    <col min="9993" max="9993" width="17.28515625" customWidth="1"/>
    <col min="10242" max="10242" width="24.85546875" bestFit="1" customWidth="1"/>
    <col min="10243" max="10247" width="12" customWidth="1"/>
    <col min="10248" max="10248" width="14.5703125" customWidth="1"/>
    <col min="10249" max="10249" width="17.28515625" customWidth="1"/>
    <col min="10498" max="10498" width="24.85546875" bestFit="1" customWidth="1"/>
    <col min="10499" max="10503" width="12" customWidth="1"/>
    <col min="10504" max="10504" width="14.5703125" customWidth="1"/>
    <col min="10505" max="10505" width="17.28515625" customWidth="1"/>
    <col min="10754" max="10754" width="24.85546875" bestFit="1" customWidth="1"/>
    <col min="10755" max="10759" width="12" customWidth="1"/>
    <col min="10760" max="10760" width="14.5703125" customWidth="1"/>
    <col min="10761" max="10761" width="17.28515625" customWidth="1"/>
    <col min="11010" max="11010" width="24.85546875" bestFit="1" customWidth="1"/>
    <col min="11011" max="11015" width="12" customWidth="1"/>
    <col min="11016" max="11016" width="14.5703125" customWidth="1"/>
    <col min="11017" max="11017" width="17.28515625" customWidth="1"/>
    <col min="11266" max="11266" width="24.85546875" bestFit="1" customWidth="1"/>
    <col min="11267" max="11271" width="12" customWidth="1"/>
    <col min="11272" max="11272" width="14.5703125" customWidth="1"/>
    <col min="11273" max="11273" width="17.28515625" customWidth="1"/>
    <col min="11522" max="11522" width="24.85546875" bestFit="1" customWidth="1"/>
    <col min="11523" max="11527" width="12" customWidth="1"/>
    <col min="11528" max="11528" width="14.5703125" customWidth="1"/>
    <col min="11529" max="11529" width="17.28515625" customWidth="1"/>
    <col min="11778" max="11778" width="24.85546875" bestFit="1" customWidth="1"/>
    <col min="11779" max="11783" width="12" customWidth="1"/>
    <col min="11784" max="11784" width="14.5703125" customWidth="1"/>
    <col min="11785" max="11785" width="17.28515625" customWidth="1"/>
    <col min="12034" max="12034" width="24.85546875" bestFit="1" customWidth="1"/>
    <col min="12035" max="12039" width="12" customWidth="1"/>
    <col min="12040" max="12040" width="14.5703125" customWidth="1"/>
    <col min="12041" max="12041" width="17.28515625" customWidth="1"/>
    <col min="12290" max="12290" width="24.85546875" bestFit="1" customWidth="1"/>
    <col min="12291" max="12295" width="12" customWidth="1"/>
    <col min="12296" max="12296" width="14.5703125" customWidth="1"/>
    <col min="12297" max="12297" width="17.28515625" customWidth="1"/>
    <col min="12546" max="12546" width="24.85546875" bestFit="1" customWidth="1"/>
    <col min="12547" max="12551" width="12" customWidth="1"/>
    <col min="12552" max="12552" width="14.5703125" customWidth="1"/>
    <col min="12553" max="12553" width="17.28515625" customWidth="1"/>
    <col min="12802" max="12802" width="24.85546875" bestFit="1" customWidth="1"/>
    <col min="12803" max="12807" width="12" customWidth="1"/>
    <col min="12808" max="12808" width="14.5703125" customWidth="1"/>
    <col min="12809" max="12809" width="17.28515625" customWidth="1"/>
    <col min="13058" max="13058" width="24.85546875" bestFit="1" customWidth="1"/>
    <col min="13059" max="13063" width="12" customWidth="1"/>
    <col min="13064" max="13064" width="14.5703125" customWidth="1"/>
    <col min="13065" max="13065" width="17.28515625" customWidth="1"/>
    <col min="13314" max="13314" width="24.85546875" bestFit="1" customWidth="1"/>
    <col min="13315" max="13319" width="12" customWidth="1"/>
    <col min="13320" max="13320" width="14.5703125" customWidth="1"/>
    <col min="13321" max="13321" width="17.28515625" customWidth="1"/>
    <col min="13570" max="13570" width="24.85546875" bestFit="1" customWidth="1"/>
    <col min="13571" max="13575" width="12" customWidth="1"/>
    <col min="13576" max="13576" width="14.5703125" customWidth="1"/>
    <col min="13577" max="13577" width="17.28515625" customWidth="1"/>
    <col min="13826" max="13826" width="24.85546875" bestFit="1" customWidth="1"/>
    <col min="13827" max="13831" width="12" customWidth="1"/>
    <col min="13832" max="13832" width="14.5703125" customWidth="1"/>
    <col min="13833" max="13833" width="17.28515625" customWidth="1"/>
    <col min="14082" max="14082" width="24.85546875" bestFit="1" customWidth="1"/>
    <col min="14083" max="14087" width="12" customWidth="1"/>
    <col min="14088" max="14088" width="14.5703125" customWidth="1"/>
    <col min="14089" max="14089" width="17.28515625" customWidth="1"/>
    <col min="14338" max="14338" width="24.85546875" bestFit="1" customWidth="1"/>
    <col min="14339" max="14343" width="12" customWidth="1"/>
    <col min="14344" max="14344" width="14.5703125" customWidth="1"/>
    <col min="14345" max="14345" width="17.28515625" customWidth="1"/>
    <col min="14594" max="14594" width="24.85546875" bestFit="1" customWidth="1"/>
    <col min="14595" max="14599" width="12" customWidth="1"/>
    <col min="14600" max="14600" width="14.5703125" customWidth="1"/>
    <col min="14601" max="14601" width="17.28515625" customWidth="1"/>
    <col min="14850" max="14850" width="24.85546875" bestFit="1" customWidth="1"/>
    <col min="14851" max="14855" width="12" customWidth="1"/>
    <col min="14856" max="14856" width="14.5703125" customWidth="1"/>
    <col min="14857" max="14857" width="17.28515625" customWidth="1"/>
    <col min="15106" max="15106" width="24.85546875" bestFit="1" customWidth="1"/>
    <col min="15107" max="15111" width="12" customWidth="1"/>
    <col min="15112" max="15112" width="14.5703125" customWidth="1"/>
    <col min="15113" max="15113" width="17.28515625" customWidth="1"/>
    <col min="15362" max="15362" width="24.85546875" bestFit="1" customWidth="1"/>
    <col min="15363" max="15367" width="12" customWidth="1"/>
    <col min="15368" max="15368" width="14.5703125" customWidth="1"/>
    <col min="15369" max="15369" width="17.28515625" customWidth="1"/>
    <col min="15618" max="15618" width="24.85546875" bestFit="1" customWidth="1"/>
    <col min="15619" max="15623" width="12" customWidth="1"/>
    <col min="15624" max="15624" width="14.5703125" customWidth="1"/>
    <col min="15625" max="15625" width="17.28515625" customWidth="1"/>
    <col min="15874" max="15874" width="24.85546875" bestFit="1" customWidth="1"/>
    <col min="15875" max="15879" width="12" customWidth="1"/>
    <col min="15880" max="15880" width="14.5703125" customWidth="1"/>
    <col min="15881" max="15881" width="17.28515625" customWidth="1"/>
    <col min="16130" max="16130" width="24.85546875" bestFit="1" customWidth="1"/>
    <col min="16131" max="16135" width="12" customWidth="1"/>
    <col min="16136" max="16136" width="14.5703125" customWidth="1"/>
    <col min="16137" max="16137" width="17.28515625" customWidth="1"/>
  </cols>
  <sheetData>
    <row r="1" spans="2:9" ht="21" customHeight="1">
      <c r="B1" s="77" t="s">
        <v>121</v>
      </c>
      <c r="C1" s="77"/>
      <c r="D1" s="77"/>
      <c r="E1" s="77"/>
      <c r="F1" s="77"/>
      <c r="G1" s="77"/>
      <c r="H1" s="77"/>
      <c r="I1" s="77"/>
    </row>
    <row r="2" spans="2:9" ht="16.5" customHeight="1">
      <c r="B2" s="77" t="s">
        <v>122</v>
      </c>
      <c r="C2" s="77"/>
      <c r="D2" s="77"/>
      <c r="E2" s="77"/>
      <c r="F2" s="77"/>
      <c r="G2" s="77"/>
      <c r="H2" s="77"/>
      <c r="I2" s="77"/>
    </row>
    <row r="3" spans="2:9" ht="15.75" thickBot="1"/>
    <row r="4" spans="2:9" ht="15" customHeight="1">
      <c r="B4" s="78" t="s">
        <v>123</v>
      </c>
      <c r="C4" s="80" t="s">
        <v>124</v>
      </c>
      <c r="D4" s="80" t="s">
        <v>125</v>
      </c>
      <c r="E4" s="80" t="s">
        <v>126</v>
      </c>
      <c r="F4" s="80" t="s">
        <v>127</v>
      </c>
      <c r="G4" s="80" t="s">
        <v>128</v>
      </c>
      <c r="H4" s="82" t="s">
        <v>129</v>
      </c>
      <c r="I4" s="84" t="s">
        <v>130</v>
      </c>
    </row>
    <row r="5" spans="2:9" ht="76.5" customHeight="1">
      <c r="B5" s="79"/>
      <c r="C5" s="81"/>
      <c r="D5" s="81"/>
      <c r="E5" s="81"/>
      <c r="F5" s="81"/>
      <c r="G5" s="81"/>
      <c r="H5" s="83"/>
      <c r="I5" s="85"/>
    </row>
    <row r="6" spans="2:9" ht="15.75">
      <c r="B6" s="54" t="s">
        <v>131</v>
      </c>
      <c r="C6" s="55">
        <f>'[1]Önk.i hj.szoc.'!E5</f>
        <v>1456534</v>
      </c>
      <c r="D6" s="55">
        <f>'[1]Önk.i hj.szoc.'!G5</f>
        <v>56339</v>
      </c>
      <c r="E6" s="55">
        <f>'[1]Önk.i hj.szoc.'!I5</f>
        <v>1367994</v>
      </c>
      <c r="F6" s="55">
        <f>'[1]Önk.i hj.szoc.'!K5</f>
        <v>142431</v>
      </c>
      <c r="G6" s="55">
        <f>'[1]Önk.i hj.szoc.'!M5</f>
        <v>333937</v>
      </c>
      <c r="H6" s="56">
        <f>'[1]Önk.i hj.csa.bölcs.'!C5</f>
        <v>0</v>
      </c>
      <c r="I6" s="57">
        <f>'[1]Önk.i hj.szoc.'!N5</f>
        <v>3357235</v>
      </c>
    </row>
    <row r="7" spans="2:9" ht="15.75">
      <c r="B7" s="54" t="s">
        <v>132</v>
      </c>
      <c r="C7" s="55">
        <f>'[1]Önk.i hj.szoc.'!E6</f>
        <v>0</v>
      </c>
      <c r="D7" s="55">
        <f>'[1]Önk.i hj.szoc.'!G6</f>
        <v>0</v>
      </c>
      <c r="E7" s="55">
        <f>'[1]Önk.i hj.szoc.'!I6</f>
        <v>965643</v>
      </c>
      <c r="F7" s="55">
        <f>'[1]Önk.i hj.szoc.'!K6</f>
        <v>0</v>
      </c>
      <c r="G7" s="55">
        <f>'[1]Önk.i hj.szoc.'!M6</f>
        <v>0</v>
      </c>
      <c r="H7" s="56">
        <f>'[1]Önk.i hj.csa.bölcs.'!C6</f>
        <v>0</v>
      </c>
      <c r="I7" s="57">
        <f>'[1]Önk.i hj.szoc.'!N6</f>
        <v>965643</v>
      </c>
    </row>
    <row r="8" spans="2:9" ht="15.75">
      <c r="B8" s="54" t="s">
        <v>133</v>
      </c>
      <c r="C8" s="55">
        <f>'[1]Önk.i hj.szoc.'!E7</f>
        <v>0</v>
      </c>
      <c r="D8" s="55">
        <f>'[1]Önk.i hj.szoc.'!G7</f>
        <v>0</v>
      </c>
      <c r="E8" s="55">
        <f>'[1]Önk.i hj.szoc.'!I7</f>
        <v>0</v>
      </c>
      <c r="F8" s="55">
        <f>'[1]Önk.i hj.szoc.'!K7</f>
        <v>0</v>
      </c>
      <c r="G8" s="55">
        <f>'[1]Önk.i hj.szoc.'!M7</f>
        <v>0</v>
      </c>
      <c r="H8" s="56">
        <f>'[1]Önk.i hj.csa.bölcs.'!C7</f>
        <v>0</v>
      </c>
      <c r="I8" s="57">
        <f>'[1]Önk.i hj.szoc.'!N7</f>
        <v>0</v>
      </c>
    </row>
    <row r="9" spans="2:9" ht="15.75">
      <c r="B9" s="54" t="s">
        <v>134</v>
      </c>
      <c r="C9" s="55">
        <f>'[1]Önk.i hj.szoc.'!E8</f>
        <v>1942046</v>
      </c>
      <c r="D9" s="55">
        <f>'[1]Önk.i hj.szoc.'!G8</f>
        <v>146482</v>
      </c>
      <c r="E9" s="55">
        <f>'[1]Önk.i hj.szoc.'!I8</f>
        <v>482821</v>
      </c>
      <c r="F9" s="55">
        <f>'[1]Önk.i hj.szoc.'!K8</f>
        <v>35608</v>
      </c>
      <c r="G9" s="55">
        <f>'[1]Önk.i hj.szoc.'!M8</f>
        <v>151789</v>
      </c>
      <c r="H9" s="56">
        <f>'[1]Önk.i hj.csa.bölcs.'!C8</f>
        <v>0</v>
      </c>
      <c r="I9" s="57">
        <f>'[1]Önk.i hj.szoc.'!N8</f>
        <v>2758746</v>
      </c>
    </row>
    <row r="10" spans="2:9" ht="15.75">
      <c r="B10" s="54" t="s">
        <v>135</v>
      </c>
      <c r="C10" s="55">
        <f>'[1]Önk.i hj.szoc.'!E9</f>
        <v>2330455</v>
      </c>
      <c r="D10" s="55">
        <f>'[1]Önk.i hj.szoc.'!G9</f>
        <v>214089</v>
      </c>
      <c r="E10" s="55">
        <f>'[1]Önk.i hj.szoc.'!I9</f>
        <v>160940</v>
      </c>
      <c r="F10" s="55">
        <f>'[1]Önk.i hj.szoc.'!K9</f>
        <v>142431</v>
      </c>
      <c r="G10" s="55">
        <f>'[1]Önk.i hj.szoc.'!M9</f>
        <v>333937</v>
      </c>
      <c r="H10" s="56">
        <f>'[1]Önk.i hj.csa.bölcs.'!C9</f>
        <v>-7.3714684695005417E-2</v>
      </c>
      <c r="I10" s="57">
        <f>'[1]Önk.i hj.szoc.'!N9+'[1]Önk.i hj.csa.bölcs.'!C9</f>
        <v>3181860.9262853153</v>
      </c>
    </row>
    <row r="11" spans="2:9" ht="15.75">
      <c r="B11" s="54" t="s">
        <v>136</v>
      </c>
      <c r="C11" s="55">
        <f>'[1]Önk.i hj.szoc.'!E10</f>
        <v>0</v>
      </c>
      <c r="D11" s="55">
        <f>'[1]Önk.i hj.szoc.'!G10</f>
        <v>0</v>
      </c>
      <c r="E11" s="55">
        <f>'[1]Önk.i hj.szoc.'!I10</f>
        <v>160940</v>
      </c>
      <c r="F11" s="55">
        <f>'[1]Önk.i hj.szoc.'!K10</f>
        <v>0</v>
      </c>
      <c r="G11" s="55">
        <f>'[1]Önk.i hj.szoc.'!M10</f>
        <v>0</v>
      </c>
      <c r="H11" s="56">
        <f>'[1]Önk.i hj.csa.bölcs.'!C10</f>
        <v>0</v>
      </c>
      <c r="I11" s="57">
        <f>'[1]Önk.i hj.szoc.'!N10</f>
        <v>160940</v>
      </c>
    </row>
    <row r="12" spans="2:9" ht="15.75">
      <c r="B12" s="54" t="s">
        <v>137</v>
      </c>
      <c r="C12" s="55">
        <f>'[1]Önk.i hj.szoc.'!E11</f>
        <v>0</v>
      </c>
      <c r="D12" s="55">
        <f>'[1]Önk.i hj.szoc.'!G11</f>
        <v>0</v>
      </c>
      <c r="E12" s="55">
        <f>'[1]Önk.i hj.szoc.'!I11</f>
        <v>402351</v>
      </c>
      <c r="F12" s="55">
        <f>'[1]Önk.i hj.szoc.'!K11</f>
        <v>284863</v>
      </c>
      <c r="G12" s="55">
        <f>'[1]Önk.i hj.szoc.'!M11</f>
        <v>182147</v>
      </c>
      <c r="H12" s="56">
        <f>'[1]Önk.i hj.csa.bölcs.'!C11</f>
        <v>0</v>
      </c>
      <c r="I12" s="57">
        <f>'[1]Önk.i hj.szoc.'!N11</f>
        <v>869361</v>
      </c>
    </row>
    <row r="13" spans="2:9" ht="15.75">
      <c r="B13" s="54" t="s">
        <v>138</v>
      </c>
      <c r="C13" s="55">
        <f>'[1]Önk.i hj.szoc.'!E12</f>
        <v>145653</v>
      </c>
      <c r="D13" s="55">
        <f>'[1]Önk.i hj.szoc.'!G12</f>
        <v>11268</v>
      </c>
      <c r="E13" s="55">
        <f>'[1]Önk.i hj.szoc.'!I12</f>
        <v>0</v>
      </c>
      <c r="F13" s="55">
        <f>'[1]Önk.i hj.szoc.'!K12</f>
        <v>106824</v>
      </c>
      <c r="G13" s="55">
        <f>'[1]Önk.i hj.szoc.'!M12</f>
        <v>91074</v>
      </c>
      <c r="H13" s="56">
        <f>'[1]Önk.i hj.csa.bölcs.'!C12</f>
        <v>0</v>
      </c>
      <c r="I13" s="57">
        <f>'[1]Önk.i hj.szoc.'!N12</f>
        <v>354819</v>
      </c>
    </row>
    <row r="14" spans="2:9" ht="15.75">
      <c r="B14" s="54" t="s">
        <v>139</v>
      </c>
      <c r="C14" s="55">
        <f>'[1]Önk.i hj.szoc.'!E13</f>
        <v>1213778</v>
      </c>
      <c r="D14" s="55">
        <f>'[1]Önk.i hj.szoc.'!G13</f>
        <v>11268</v>
      </c>
      <c r="E14" s="55">
        <f>'[1]Önk.i hj.szoc.'!I13</f>
        <v>643762</v>
      </c>
      <c r="F14" s="55">
        <f>'[1]Önk.i hj.szoc.'!K13</f>
        <v>106824</v>
      </c>
      <c r="G14" s="55">
        <f>'[1]Önk.i hj.szoc.'!M13</f>
        <v>91074</v>
      </c>
      <c r="H14" s="56">
        <f>'[1]Önk.i hj.csa.bölcs.'!C13</f>
        <v>0.38108846731483936</v>
      </c>
      <c r="I14" s="57">
        <f>'[1]Önk.i hj.szoc.'!N13+'[1]Önk.i hj.csa.bölcs.'!C13</f>
        <v>2066706.3810884673</v>
      </c>
    </row>
    <row r="15" spans="2:9" ht="15.75">
      <c r="B15" s="54" t="s">
        <v>140</v>
      </c>
      <c r="C15" s="55">
        <f>'[1]Önk.i hj.szoc.'!E14</f>
        <v>1573057</v>
      </c>
      <c r="D15" s="55">
        <f>'[1]Önk.i hj.szoc.'!G14</f>
        <v>123946</v>
      </c>
      <c r="E15" s="55">
        <f>'[1]Önk.i hj.szoc.'!I14</f>
        <v>1367994</v>
      </c>
      <c r="F15" s="55">
        <f>'[1]Önk.i hj.szoc.'!K14</f>
        <v>213648</v>
      </c>
      <c r="G15" s="55">
        <f>'[1]Önk.i hj.szoc.'!M14</f>
        <v>425010</v>
      </c>
      <c r="H15" s="56">
        <f>'[1]Önk.i hj.csa.bölcs.'!C14</f>
        <v>0</v>
      </c>
      <c r="I15" s="57">
        <f>'[1]Önk.i hj.szoc.'!N14</f>
        <v>3703655</v>
      </c>
    </row>
    <row r="16" spans="2:9" ht="15.75">
      <c r="B16" s="54" t="s">
        <v>141</v>
      </c>
      <c r="C16" s="55">
        <f>'[1]Önk.i hj.szoc.'!E15</f>
        <v>0</v>
      </c>
      <c r="D16" s="55">
        <f>'[1]Önk.i hj.szoc.'!G15</f>
        <v>0</v>
      </c>
      <c r="E16" s="55">
        <f>'[1]Önk.i hj.szoc.'!I15</f>
        <v>724232</v>
      </c>
      <c r="F16" s="55">
        <f>'[1]Önk.i hj.szoc.'!K15</f>
        <v>71216</v>
      </c>
      <c r="G16" s="55">
        <f>'[1]Önk.i hj.szoc.'!M15</f>
        <v>60716</v>
      </c>
      <c r="H16" s="56">
        <f>'[1]Önk.i hj.csa.bölcs.'!C15</f>
        <v>0</v>
      </c>
      <c r="I16" s="57">
        <f>'[1]Önk.i hj.szoc.'!N15+'[1]Önk.i hj.csa.bölcs.'!C15</f>
        <v>856164</v>
      </c>
    </row>
    <row r="17" spans="2:9" ht="15.75">
      <c r="B17" s="54" t="s">
        <v>142</v>
      </c>
      <c r="C17" s="55">
        <f>'[1]Önk.i hj.szoc.'!E16</f>
        <v>242756</v>
      </c>
      <c r="D17" s="55">
        <f>'[1]Önk.i hj.szoc.'!G16</f>
        <v>0</v>
      </c>
      <c r="E17" s="55">
        <f>'[1]Önk.i hj.szoc.'!I16</f>
        <v>160940</v>
      </c>
      <c r="F17" s="55">
        <f>'[1]Önk.i hj.szoc.'!K16</f>
        <v>106824</v>
      </c>
      <c r="G17" s="55">
        <f>'[1]Önk.i hj.szoc.'!M16</f>
        <v>91074</v>
      </c>
      <c r="H17" s="56">
        <f>'[1]Önk.i hj.csa.bölcs.'!C16</f>
        <v>0</v>
      </c>
      <c r="I17" s="57">
        <f>'[1]Önk.i hj.szoc.'!N16</f>
        <v>601594</v>
      </c>
    </row>
    <row r="18" spans="2:9" ht="15.75">
      <c r="B18" s="54" t="s">
        <v>143</v>
      </c>
      <c r="C18" s="55">
        <f>'[1]Önk.i hj.szoc.'!E17</f>
        <v>0</v>
      </c>
      <c r="D18" s="55">
        <f>'[1]Önk.i hj.szoc.'!G17</f>
        <v>0</v>
      </c>
      <c r="E18" s="55">
        <f>'[1]Önk.i hj.szoc.'!I17</f>
        <v>402351</v>
      </c>
      <c r="F18" s="55">
        <f>'[1]Önk.i hj.szoc.'!K17</f>
        <v>106824</v>
      </c>
      <c r="G18" s="55">
        <f>'[1]Önk.i hj.szoc.'!M17</f>
        <v>30358</v>
      </c>
      <c r="H18" s="56"/>
      <c r="I18" s="57">
        <f>'[1]Önk.i hj.szoc.'!N17</f>
        <v>539533</v>
      </c>
    </row>
    <row r="19" spans="2:9" ht="15.75">
      <c r="B19" s="54" t="s">
        <v>144</v>
      </c>
      <c r="C19" s="55"/>
      <c r="D19" s="55"/>
      <c r="E19" s="55"/>
      <c r="F19" s="55">
        <f>'[1]Önk.i hj.szoc.'!K18</f>
        <v>249255</v>
      </c>
      <c r="G19" s="55">
        <f>'[1]Önk.i hj.szoc.'!M18</f>
        <v>0</v>
      </c>
      <c r="H19" s="56"/>
      <c r="I19" s="57">
        <f>'[1]Önk.i hj.szoc.'!N18</f>
        <v>249255</v>
      </c>
    </row>
    <row r="20" spans="2:9" ht="15.75">
      <c r="B20" s="54" t="s">
        <v>145</v>
      </c>
      <c r="C20" s="55">
        <f>'[1]Önk.i hj.szoc.'!E19</f>
        <v>0</v>
      </c>
      <c r="D20" s="55">
        <f>'[1]Önk.i hj.szoc.'!G19</f>
        <v>0</v>
      </c>
      <c r="E20" s="55">
        <f>'[1]Önk.i hj.szoc.'!I19</f>
        <v>724232</v>
      </c>
      <c r="F20" s="55">
        <f>'[1]Önk.i hj.szoc.'!K19</f>
        <v>106824</v>
      </c>
      <c r="G20" s="55">
        <f>'[1]Önk.i hj.szoc.'!M19</f>
        <v>30358</v>
      </c>
      <c r="H20" s="56">
        <f>'[1]Önk.i hj.csa.bölcs.'!C18</f>
        <v>0</v>
      </c>
      <c r="I20" s="57">
        <f>'[1]Önk.i hj.szoc.'!N19</f>
        <v>861414</v>
      </c>
    </row>
    <row r="21" spans="2:9" ht="15.75">
      <c r="B21" s="54" t="s">
        <v>146</v>
      </c>
      <c r="C21" s="55">
        <f>'[1]Önk.i hj.szoc.'!E20</f>
        <v>242756</v>
      </c>
      <c r="D21" s="55">
        <f>'[1]Önk.i hj.szoc.'!G20</f>
        <v>0</v>
      </c>
      <c r="E21" s="55">
        <f>'[1]Önk.i hj.szoc.'!I20</f>
        <v>80470</v>
      </c>
      <c r="F21" s="55">
        <f>'[1]Önk.i hj.szoc.'!K20</f>
        <v>0</v>
      </c>
      <c r="G21" s="55">
        <f>'[1]Önk.i hj.szoc.'!M20</f>
        <v>0</v>
      </c>
      <c r="H21" s="56">
        <f>'[1]Önk.i hj.csa.bölcs.'!C19</f>
        <v>0</v>
      </c>
      <c r="I21" s="57">
        <f>'[1]Önk.i hj.szoc.'!N20</f>
        <v>323226</v>
      </c>
    </row>
    <row r="22" spans="2:9" ht="15.75">
      <c r="B22" s="54" t="s">
        <v>147</v>
      </c>
      <c r="C22" s="55">
        <f>'[1]Önk.i hj.szoc.'!E21</f>
        <v>1213778</v>
      </c>
      <c r="D22" s="55">
        <f>'[1]Önk.i hj.szoc.'!G21</f>
        <v>90143</v>
      </c>
      <c r="E22" s="55">
        <f>'[1]Önk.i hj.szoc.'!I21</f>
        <v>965643</v>
      </c>
      <c r="F22" s="55">
        <f>'[1]Önk.i hj.szoc.'!K21</f>
        <v>284863</v>
      </c>
      <c r="G22" s="55">
        <f>'[1]Önk.i hj.szoc.'!M21</f>
        <v>242863</v>
      </c>
      <c r="H22" s="56">
        <v>0</v>
      </c>
      <c r="I22" s="57">
        <f>'[1]Önk.i hj.szoc.'!N21</f>
        <v>2797290</v>
      </c>
    </row>
    <row r="23" spans="2:9" ht="15.75">
      <c r="B23" s="54" t="s">
        <v>148</v>
      </c>
      <c r="C23" s="55">
        <f>'[1]Önk.i hj.szoc.'!E22</f>
        <v>485511</v>
      </c>
      <c r="D23" s="55">
        <f>'[1]Önk.i hj.szoc.'!G22</f>
        <v>33803</v>
      </c>
      <c r="E23" s="55">
        <f>'[1]Önk.i hj.szoc.'!I22</f>
        <v>563292</v>
      </c>
      <c r="F23" s="55">
        <f>'[1]Önk.i hj.szoc.'!K22</f>
        <v>0</v>
      </c>
      <c r="G23" s="55">
        <f>'[1]Önk.i hj.szoc.'!M22</f>
        <v>30358</v>
      </c>
      <c r="H23" s="56">
        <f>'[1]Önk.i hj.csa.bölcs.'!C21</f>
        <v>0</v>
      </c>
      <c r="I23" s="57">
        <f>'[1]Önk.i hj.szoc.'!N22</f>
        <v>1112964</v>
      </c>
    </row>
    <row r="24" spans="2:9" ht="15.75">
      <c r="B24" s="54" t="s">
        <v>149</v>
      </c>
      <c r="C24" s="55"/>
      <c r="D24" s="55"/>
      <c r="E24" s="55"/>
      <c r="F24" s="55"/>
      <c r="G24" s="55"/>
      <c r="H24" s="56">
        <f>'[1]Önk.i hj.csa.bölcs.'!C20</f>
        <v>0.14677087776362896</v>
      </c>
      <c r="I24" s="57">
        <f>'[1]Önk.i hj.csa.bölcs.'!C20</f>
        <v>0.14677087776362896</v>
      </c>
    </row>
    <row r="25" spans="2:9" ht="15.75">
      <c r="B25" s="54" t="s">
        <v>150</v>
      </c>
      <c r="C25" s="55">
        <f>'[1]Önk.i hj.szoc.'!E23</f>
        <v>233045</v>
      </c>
      <c r="D25" s="55">
        <f>'[1]Önk.i hj.szoc.'!G23</f>
        <v>11268</v>
      </c>
      <c r="E25" s="55">
        <f>'[1]Önk.i hj.szoc.'!I23</f>
        <v>482821</v>
      </c>
      <c r="F25" s="55">
        <f>'[1]Önk.i hj.szoc.'!K23</f>
        <v>71216</v>
      </c>
      <c r="G25" s="55">
        <f>'[1]Önk.i hj.szoc.'!M23</f>
        <v>91074</v>
      </c>
      <c r="H25" s="56">
        <f>'[1]Önk.i hj.csa.bölcs.'!C22</f>
        <v>0</v>
      </c>
      <c r="I25" s="57">
        <f>'[1]Önk.i hj.szoc.'!N23</f>
        <v>889415</v>
      </c>
    </row>
    <row r="26" spans="2:9" ht="15.75">
      <c r="B26" s="54" t="s">
        <v>151</v>
      </c>
      <c r="C26" s="55">
        <f>'[1]Önk.i hj.szoc.'!E24</f>
        <v>2913068</v>
      </c>
      <c r="D26" s="55">
        <f>'[1]Önk.i hj.szoc.'!G24</f>
        <v>236624</v>
      </c>
      <c r="E26" s="55">
        <f>'[1]Önk.i hj.szoc.'!I24</f>
        <v>1850816</v>
      </c>
      <c r="F26" s="55">
        <f>'[1]Önk.i hj.szoc.'!K24</f>
        <v>213647</v>
      </c>
      <c r="G26" s="55">
        <f>'[1]Önk.i hj.szoc.'!M24</f>
        <v>576800</v>
      </c>
      <c r="H26" s="56">
        <f>'[1]Önk.i hj.csa.bölcs.'!C23</f>
        <v>0.23974988795816898</v>
      </c>
      <c r="I26" s="57">
        <f>'[1]Önk.i hj.szoc.'!N24+'[1]Önk.i hj.csa.bölcs.'!C23</f>
        <v>5790955.239749888</v>
      </c>
    </row>
    <row r="27" spans="2:9" ht="15.75">
      <c r="B27" s="54" t="s">
        <v>152</v>
      </c>
      <c r="C27" s="55">
        <f>'[1]Önk.i hj.szoc.'!E25</f>
        <v>0</v>
      </c>
      <c r="D27" s="55">
        <f>'[1]Önk.i hj.szoc.'!G25</f>
        <v>0</v>
      </c>
      <c r="E27" s="55">
        <f>'[1]Önk.i hj.szoc.'!I25</f>
        <v>321881</v>
      </c>
      <c r="F27" s="55">
        <f>'[1]Önk.i hj.szoc.'!K25</f>
        <v>0</v>
      </c>
      <c r="G27" s="55">
        <f>'[1]Önk.i hj.szoc.'!M25</f>
        <v>0</v>
      </c>
      <c r="H27" s="56">
        <f>'[1]Önk.i hj.csa.bölcs.'!C24</f>
        <v>-0.86716998554766178</v>
      </c>
      <c r="I27" s="57">
        <f>'[1]Önk.i hj.szoc.'!N25+'[1]Önk.i hj.csa.bölcs.'!C24</f>
        <v>321880.13283001445</v>
      </c>
    </row>
    <row r="28" spans="2:9" ht="15.75">
      <c r="B28" s="54" t="s">
        <v>153</v>
      </c>
      <c r="C28" s="55">
        <f>'[1]Önk.i hj.szoc.'!E26</f>
        <v>640875</v>
      </c>
      <c r="D28" s="55">
        <f>'[1]Önk.i hj.szoc.'!G26</f>
        <v>67607</v>
      </c>
      <c r="E28" s="55">
        <f>'[1]Önk.i hj.szoc.'!I26</f>
        <v>643762</v>
      </c>
      <c r="F28" s="55">
        <f>'[1]Önk.i hj.szoc.'!K26</f>
        <v>106824</v>
      </c>
      <c r="G28" s="55">
        <f>'[1]Önk.i hj.szoc.'!M26</f>
        <v>364295</v>
      </c>
      <c r="H28" s="56">
        <f>'[1]Önk.i hj.csa.bölcs.'!C25</f>
        <v>0</v>
      </c>
      <c r="I28" s="57">
        <f>'[1]Önk.i hj.szoc.'!N26</f>
        <v>1823363</v>
      </c>
    </row>
    <row r="29" spans="2:9" ht="15.75">
      <c r="B29" s="54" t="s">
        <v>154</v>
      </c>
      <c r="C29" s="55">
        <f>'[1]Önk.i hj.szoc.'!E27</f>
        <v>0</v>
      </c>
      <c r="D29" s="55">
        <f>'[1]Önk.i hj.szoc.'!G27</f>
        <v>0</v>
      </c>
      <c r="E29" s="55">
        <f>'[1]Önk.i hj.szoc.'!I27</f>
        <v>321881</v>
      </c>
      <c r="F29" s="55">
        <f>'[1]Önk.i hj.szoc.'!K27</f>
        <v>0</v>
      </c>
      <c r="G29" s="55">
        <f>'[1]Önk.i hj.szoc.'!M27</f>
        <v>0</v>
      </c>
      <c r="H29" s="56">
        <f>'[1]Önk.i hj.csa.bölcs.'!C26</f>
        <v>2.2019453346729279E-2</v>
      </c>
      <c r="I29" s="57">
        <f>'[1]Önk.i hj.szoc.'!N27+'[1]Önk.i hj.csa.bölcs.'!C26</f>
        <v>321881.02201945335</v>
      </c>
    </row>
    <row r="30" spans="2:9" ht="15.75">
      <c r="B30" s="54" t="s">
        <v>155</v>
      </c>
      <c r="C30" s="55">
        <f>'[1]Önk.i hj.szoc.'!E28</f>
        <v>233045</v>
      </c>
      <c r="D30" s="55">
        <f>'[1]Önk.i hj.szoc.'!G28</f>
        <v>0</v>
      </c>
      <c r="E30" s="55">
        <f>'[1]Önk.i hj.szoc.'!I28</f>
        <v>321881</v>
      </c>
      <c r="F30" s="55">
        <f>'[1]Önk.i hj.szoc.'!K28</f>
        <v>0</v>
      </c>
      <c r="G30" s="55">
        <f>'[1]Önk.i hj.szoc.'!M28</f>
        <v>60717</v>
      </c>
      <c r="H30" s="56">
        <f>'[1]Önk.i hj.csa.bölcs.'!C27</f>
        <v>0</v>
      </c>
      <c r="I30" s="57">
        <f>'[1]Önk.i hj.szoc.'!N28</f>
        <v>615643</v>
      </c>
    </row>
    <row r="31" spans="2:9" ht="15.75">
      <c r="B31" s="54" t="s">
        <v>156</v>
      </c>
      <c r="C31" s="55">
        <f>'[1]Önk.i hj.szoc.'!E29</f>
        <v>0</v>
      </c>
      <c r="D31" s="55">
        <f>'[1]Önk.i hj.szoc.'!G29</f>
        <v>0</v>
      </c>
      <c r="E31" s="55">
        <f>'[1]Önk.i hj.szoc.'!I29</f>
        <v>160940</v>
      </c>
      <c r="F31" s="55">
        <f>'[1]Önk.i hj.szoc.'!K29</f>
        <v>284863</v>
      </c>
      <c r="G31" s="55">
        <f>'[1]Önk.i hj.szoc.'!M29</f>
        <v>121433</v>
      </c>
      <c r="H31" s="56">
        <f>'[1]Önk.i hj.csa.bölcs.'!C28</f>
        <v>0</v>
      </c>
      <c r="I31" s="57">
        <f>'[1]Önk.i hj.szoc.'!N29</f>
        <v>567236</v>
      </c>
    </row>
    <row r="32" spans="2:9" ht="15.75">
      <c r="B32" s="54" t="s">
        <v>157</v>
      </c>
      <c r="C32" s="55">
        <f>'[1]Önk.i hj.szoc.'!E30</f>
        <v>2330455</v>
      </c>
      <c r="D32" s="55">
        <f>'[1]Önk.i hj.szoc.'!G30</f>
        <v>202821</v>
      </c>
      <c r="E32" s="55">
        <f>'[1]Önk.i hj.szoc.'!I30</f>
        <v>643762</v>
      </c>
      <c r="F32" s="55">
        <f>'[1]Önk.i hj.szoc.'!K30</f>
        <v>213647</v>
      </c>
      <c r="G32" s="55">
        <f>'[1]Önk.i hj.szoc.'!M30</f>
        <v>242863</v>
      </c>
      <c r="H32" s="56">
        <f>'[1]Önk.i hj.csa.bölcs.'!C29</f>
        <v>0.16100972518324852</v>
      </c>
      <c r="I32" s="57">
        <f>'[1]Önk.i hj.szoc.'!N30+'[1]Önk.i hj.csa.bölcs.'!C29</f>
        <v>3633548.1610097252</v>
      </c>
    </row>
    <row r="33" spans="2:9" ht="15.75">
      <c r="B33" s="54" t="s">
        <v>158</v>
      </c>
      <c r="C33" s="55">
        <f>'[1]Önk.i hj.szoc.'!E31</f>
        <v>0</v>
      </c>
      <c r="D33" s="55">
        <f>'[1]Önk.i hj.szoc.'!G31</f>
        <v>0</v>
      </c>
      <c r="E33" s="55">
        <f>'[1]Önk.i hj.szoc.'!I31</f>
        <v>160940</v>
      </c>
      <c r="F33" s="55">
        <f>'[1]Önk.i hj.szoc.'!K31</f>
        <v>0</v>
      </c>
      <c r="G33" s="55">
        <f>'[1]Önk.i hj.szoc.'!M31</f>
        <v>0</v>
      </c>
      <c r="H33" s="56">
        <f>'[1]Önk.i hj.csa.bölcs.'!C30</f>
        <v>0</v>
      </c>
      <c r="I33" s="57">
        <f>'[1]Önk.i hj.szoc.'!N31</f>
        <v>160940</v>
      </c>
    </row>
    <row r="34" spans="2:9" ht="15.75">
      <c r="B34" s="54" t="s">
        <v>159</v>
      </c>
      <c r="C34" s="55">
        <f>'[1]Önk.i hj.szoc.'!E32</f>
        <v>436960</v>
      </c>
      <c r="D34" s="55">
        <f>'[1]Önk.i hj.szoc.'!G32</f>
        <v>22536</v>
      </c>
      <c r="E34" s="55">
        <f>'[1]Önk.i hj.szoc.'!I32</f>
        <v>0</v>
      </c>
      <c r="F34" s="55">
        <f>'[1]Önk.i hj.szoc.'!K32</f>
        <v>0</v>
      </c>
      <c r="G34" s="55">
        <f>'[1]Önk.i hj.szoc.'!M32</f>
        <v>60717</v>
      </c>
      <c r="H34" s="56">
        <f>'[1]Önk.i hj.csa.bölcs.'!C31</f>
        <v>0</v>
      </c>
      <c r="I34" s="57">
        <f>'[1]Önk.i hj.szoc.'!N32</f>
        <v>520213</v>
      </c>
    </row>
    <row r="35" spans="2:9" ht="15.75">
      <c r="B35" s="54" t="s">
        <v>160</v>
      </c>
      <c r="C35" s="55">
        <f>'[1]Önk.i hj.szoc.'!E33</f>
        <v>233045</v>
      </c>
      <c r="D35" s="55">
        <f>'[1]Önk.i hj.szoc.'!G33</f>
        <v>33803</v>
      </c>
      <c r="E35" s="55">
        <f>'[1]Önk.i hj.szoc.'!I33</f>
        <v>160940</v>
      </c>
      <c r="F35" s="55">
        <f>'[1]Önk.i hj.szoc.'!K33</f>
        <v>0</v>
      </c>
      <c r="G35" s="55">
        <f>'[1]Önk.i hj.szoc.'!M33</f>
        <v>121432</v>
      </c>
      <c r="H35" s="56">
        <f>'[1]Önk.i hj.csa.bölcs.'!C32</f>
        <v>0</v>
      </c>
      <c r="I35" s="57">
        <f>'[1]Önk.i hj.szoc.'!N33</f>
        <v>549220</v>
      </c>
    </row>
    <row r="36" spans="2:9" ht="15.75">
      <c r="B36" s="54" t="s">
        <v>161</v>
      </c>
      <c r="C36" s="55">
        <f>'[1]Önk.i hj.szoc.'!E34</f>
        <v>291307</v>
      </c>
      <c r="D36" s="55">
        <f>'[1]Önk.i hj.szoc.'!G34</f>
        <v>11268</v>
      </c>
      <c r="E36" s="55">
        <f>'[1]Önk.i hj.szoc.'!I34</f>
        <v>0</v>
      </c>
      <c r="F36" s="55">
        <f>'[1]Önk.i hj.szoc.'!K34</f>
        <v>35608</v>
      </c>
      <c r="G36" s="55">
        <f>'[1]Önk.i hj.szoc.'!M34</f>
        <v>30358</v>
      </c>
      <c r="H36" s="56">
        <f>'[1]Önk.i hj.csa.bölcs.'!C33</f>
        <v>0</v>
      </c>
      <c r="I36" s="57">
        <f>'[1]Önk.i hj.szoc.'!N34</f>
        <v>368541</v>
      </c>
    </row>
    <row r="37" spans="2:9" ht="15.75">
      <c r="B37" s="54" t="s">
        <v>162</v>
      </c>
      <c r="C37" s="55"/>
      <c r="D37" s="55"/>
      <c r="E37" s="55"/>
      <c r="F37" s="55"/>
      <c r="G37" s="55"/>
      <c r="H37" s="56">
        <f>'[1]Önk.i hj.csa.bölcs.'!C34</f>
        <v>-0.69231125712394714</v>
      </c>
      <c r="I37" s="57">
        <f>'[1]Önk.i hj.csa.bölcs.'!C34</f>
        <v>-0.69231125712394714</v>
      </c>
    </row>
    <row r="38" spans="2:9" ht="15.75">
      <c r="B38" s="54" t="s">
        <v>163</v>
      </c>
      <c r="C38" s="55">
        <f>'[1]Önk.i hj.szoc.'!E35</f>
        <v>291307</v>
      </c>
      <c r="D38" s="55">
        <f>'[1]Önk.i hj.szoc.'!G35</f>
        <v>11268</v>
      </c>
      <c r="E38" s="55">
        <f>'[1]Önk.i hj.szoc.'!I35</f>
        <v>241411</v>
      </c>
      <c r="F38" s="55">
        <f>'[1]Önk.i hj.szoc.'!K35</f>
        <v>106824</v>
      </c>
      <c r="G38" s="55">
        <f>'[1]Önk.i hj.szoc.'!M35</f>
        <v>182147</v>
      </c>
      <c r="H38" s="56">
        <f>'[1]Önk.i hj.csa.bölcs.'!C35</f>
        <v>0</v>
      </c>
      <c r="I38" s="58">
        <f>'[1]Önk.i hj.szoc.'!N35</f>
        <v>832957</v>
      </c>
    </row>
    <row r="39" spans="2:9" ht="16.5" thickBot="1">
      <c r="B39" s="59" t="s">
        <v>164</v>
      </c>
      <c r="C39" s="60"/>
      <c r="D39" s="60"/>
      <c r="E39" s="60"/>
      <c r="F39" s="60"/>
      <c r="G39" s="60"/>
      <c r="H39" s="61">
        <f>'[1]Önk.i hj.csa.bölcs.'!C17</f>
        <v>-0.21715300343930721</v>
      </c>
      <c r="I39" s="62">
        <f>'[1]Önk.i hj.csa.bölcs.'!C17</f>
        <v>-0.21715300343930721</v>
      </c>
    </row>
    <row r="40" spans="2:9" ht="16.5" thickBot="1">
      <c r="B40" s="63" t="s">
        <v>165</v>
      </c>
      <c r="C40" s="60">
        <f>SUM(C6:C38)</f>
        <v>18449431</v>
      </c>
      <c r="D40" s="60">
        <f>SUM(D6:D38)</f>
        <v>1284533</v>
      </c>
      <c r="E40" s="60">
        <f>SUM(E6:E38)</f>
        <v>14484640</v>
      </c>
      <c r="F40" s="60">
        <f>SUM(F6:F38)</f>
        <v>2991064</v>
      </c>
      <c r="G40" s="60">
        <f>SUM(G6:G38)</f>
        <v>3946531</v>
      </c>
      <c r="H40" s="61">
        <f>'[1]Önk.i hj.csa.bölcs.'!C36</f>
        <v>-1.8997105192393064</v>
      </c>
      <c r="I40" s="64">
        <f>SUM(I6:I39)-1</f>
        <v>41156197.100289486</v>
      </c>
    </row>
    <row r="41" spans="2:9" ht="16.5" thickBot="1">
      <c r="B41" s="74"/>
      <c r="C41" s="75"/>
      <c r="D41" s="75"/>
      <c r="E41" s="75"/>
      <c r="F41" s="75"/>
      <c r="G41" s="75"/>
      <c r="H41" s="76"/>
      <c r="I41" s="64">
        <f>'[1]Önk.i hj.csa.bölcs.'!D36</f>
        <v>0</v>
      </c>
    </row>
    <row r="42" spans="2:9" ht="16.5" thickBot="1">
      <c r="B42" s="65" t="s">
        <v>166</v>
      </c>
      <c r="C42" s="66"/>
      <c r="D42" s="66"/>
      <c r="E42" s="66"/>
      <c r="F42" s="66"/>
      <c r="G42" s="66"/>
      <c r="H42" s="67"/>
      <c r="I42" s="64">
        <f>I40+I41</f>
        <v>41156197.100289486</v>
      </c>
    </row>
  </sheetData>
  <mergeCells count="11">
    <mergeCell ref="B41:H41"/>
    <mergeCell ref="B1:I1"/>
    <mergeCell ref="B2:I2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PKSZAK költségvetés 2023</vt:lpstr>
      <vt:lpstr>Önkormányzati hozzájárulás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2023-06-14T09:20:51Z</dcterms:created>
  <dcterms:modified xsi:type="dcterms:W3CDTF">2023-11-07T07:17:17Z</dcterms:modified>
</cp:coreProperties>
</file>