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F:\Költségvetési és Kontrolling Osztály\Kontrolling Csoport\!Bánki András\2024\Előterjesztés\"/>
    </mc:Choice>
  </mc:AlternateContent>
  <xr:revisionPtr revIDLastSave="0" documentId="13_ncr:1_{2B55A54B-D1EF-4E7B-B61F-A0BA13EDEAD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+Álhubál+" sheetId="1" r:id="rId1"/>
    <sheet name="Tábla intézményenként" sheetId="3" state="hidden" r:id="rId2"/>
    <sheet name="segédtábla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8" l="1"/>
  <c r="P63" i="8"/>
  <c r="P64" i="8" s="1"/>
  <c r="N63" i="8"/>
  <c r="N64" i="8" s="1"/>
  <c r="Q61" i="8"/>
  <c r="Q63" i="8" s="1"/>
  <c r="Q64" i="8" s="1"/>
  <c r="O61" i="8"/>
  <c r="O63" i="8" s="1"/>
  <c r="O64" i="8" s="1"/>
  <c r="K55" i="8"/>
  <c r="E9" i="1" s="1"/>
  <c r="S63" i="8" l="1"/>
  <c r="E35" i="1"/>
  <c r="E11" i="1"/>
  <c r="E40" i="1"/>
  <c r="E16" i="1"/>
  <c r="E47" i="1"/>
  <c r="E39" i="1"/>
  <c r="E31" i="1"/>
  <c r="E23" i="1"/>
  <c r="E15" i="1"/>
  <c r="E43" i="1"/>
  <c r="E27" i="1"/>
  <c r="E19" i="1"/>
  <c r="E48" i="1"/>
  <c r="E32" i="1"/>
  <c r="E24" i="1"/>
  <c r="E44" i="1"/>
  <c r="E36" i="1"/>
  <c r="E28" i="1"/>
  <c r="E20" i="1"/>
  <c r="E12" i="1"/>
  <c r="E8" i="1"/>
  <c r="E7" i="1"/>
  <c r="E6" i="1"/>
  <c r="E46" i="1"/>
  <c r="E42" i="1"/>
  <c r="E38" i="1"/>
  <c r="E34" i="1"/>
  <c r="E30" i="1"/>
  <c r="E26" i="1"/>
  <c r="E22" i="1"/>
  <c r="E18" i="1"/>
  <c r="E14" i="1"/>
  <c r="E10" i="1"/>
  <c r="E5" i="1"/>
  <c r="E45" i="1"/>
  <c r="E41" i="1"/>
  <c r="E37" i="1"/>
  <c r="E33" i="1"/>
  <c r="E29" i="1"/>
  <c r="E25" i="1"/>
  <c r="E21" i="1"/>
  <c r="E17" i="1"/>
  <c r="E13" i="1"/>
  <c r="J58" i="8"/>
  <c r="E49" i="1" l="1"/>
  <c r="J59" i="8"/>
  <c r="J60" i="8" s="1"/>
  <c r="H52" i="8" l="1"/>
  <c r="F52" i="8"/>
  <c r="J51" i="8" s="1"/>
  <c r="E52" i="8"/>
  <c r="D52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J50" i="8" l="1"/>
  <c r="G52" i="8"/>
  <c r="J54" i="8"/>
  <c r="J55" i="8" s="1"/>
  <c r="G17" i="3"/>
  <c r="G15" i="3"/>
  <c r="C16" i="3"/>
  <c r="G16" i="3" s="1"/>
  <c r="G11" i="3"/>
  <c r="C12" i="3"/>
  <c r="C14" i="3" s="1"/>
  <c r="D12" i="3"/>
  <c r="D14" i="3" s="1"/>
  <c r="D18" i="3" s="1"/>
  <c r="E12" i="3"/>
  <c r="E14" i="3" s="1"/>
  <c r="E18" i="3" s="1"/>
  <c r="F12" i="3"/>
  <c r="F14" i="3" s="1"/>
  <c r="F18" i="3" s="1"/>
  <c r="G5" i="3"/>
  <c r="G6" i="3"/>
  <c r="G7" i="3"/>
  <c r="G8" i="3"/>
  <c r="G9" i="3"/>
  <c r="G10" i="3"/>
  <c r="G13" i="3"/>
  <c r="J8" i="8" l="1"/>
  <c r="J12" i="8"/>
  <c r="J16" i="8"/>
  <c r="J20" i="8"/>
  <c r="J24" i="8"/>
  <c r="J28" i="8"/>
  <c r="J32" i="8"/>
  <c r="J37" i="8"/>
  <c r="J41" i="8"/>
  <c r="J45" i="8"/>
  <c r="J49" i="8"/>
  <c r="J34" i="8"/>
  <c r="K34" i="8" s="1"/>
  <c r="J10" i="8"/>
  <c r="J14" i="8"/>
  <c r="J18" i="8"/>
  <c r="J22" i="8"/>
  <c r="J26" i="8"/>
  <c r="J30" i="8"/>
  <c r="J35" i="8"/>
  <c r="J39" i="8"/>
  <c r="J43" i="8"/>
  <c r="J47" i="8"/>
  <c r="J7" i="8"/>
  <c r="J11" i="8"/>
  <c r="J15" i="8"/>
  <c r="J19" i="8"/>
  <c r="J23" i="8"/>
  <c r="J27" i="8"/>
  <c r="J31" i="8"/>
  <c r="J36" i="8"/>
  <c r="J40" i="8"/>
  <c r="J44" i="8"/>
  <c r="J48" i="8"/>
  <c r="J9" i="8"/>
  <c r="J13" i="8"/>
  <c r="J17" i="8"/>
  <c r="J21" i="8"/>
  <c r="J25" i="8"/>
  <c r="J29" i="8"/>
  <c r="J33" i="8"/>
  <c r="J38" i="8"/>
  <c r="J42" i="8"/>
  <c r="J46" i="8"/>
  <c r="J6" i="8"/>
  <c r="C18" i="3"/>
  <c r="G12" i="3"/>
  <c r="G14" i="3" s="1"/>
  <c r="G18" i="3" s="1"/>
  <c r="J52" i="8" l="1"/>
  <c r="D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Kovácsné Németh Edit</author>
  </authors>
  <commentList>
    <comment ref="G34" authorId="0" shapeId="0" xr:uid="{CDEEB381-8053-468A-96A9-A864717302D2}">
      <text>
        <r>
          <rPr>
            <b/>
            <sz val="9"/>
            <color indexed="81"/>
            <rFont val="Tahoma"/>
            <family val="2"/>
            <charset val="238"/>
          </rPr>
          <t>Kovácsné Németh Edit:</t>
        </r>
        <r>
          <rPr>
            <sz val="9"/>
            <color indexed="81"/>
            <rFont val="Tahoma"/>
            <family val="2"/>
            <charset val="238"/>
          </rPr>
          <t xml:space="preserve">
Határozat</t>
        </r>
      </text>
    </comment>
    <comment ref="H34" authorId="0" shapeId="0" xr:uid="{86F4ACDC-A14A-449C-B982-A2D2C7580DF0}">
      <text>
        <r>
          <rPr>
            <b/>
            <sz val="9"/>
            <color indexed="81"/>
            <rFont val="Tahoma"/>
            <family val="2"/>
            <charset val="238"/>
          </rPr>
          <t>Kovácsné Németh Edit:</t>
        </r>
        <r>
          <rPr>
            <sz val="9"/>
            <color indexed="81"/>
            <rFont val="Tahoma"/>
            <family val="2"/>
            <charset val="238"/>
          </rPr>
          <t xml:space="preserve">
Határozat</t>
        </r>
      </text>
    </comment>
  </commentList>
</comments>
</file>

<file path=xl/sharedStrings.xml><?xml version="1.0" encoding="utf-8"?>
<sst xmlns="http://schemas.openxmlformats.org/spreadsheetml/2006/main" count="225" uniqueCount="132">
  <si>
    <t>Települések</t>
  </si>
  <si>
    <t>Abaliget</t>
  </si>
  <si>
    <t>Áta</t>
  </si>
  <si>
    <t>Bakonya</t>
  </si>
  <si>
    <t>Baksa</t>
  </si>
  <si>
    <t>Bisse</t>
  </si>
  <si>
    <t>Bogád</t>
  </si>
  <si>
    <t>Bosta</t>
  </si>
  <si>
    <t>Cserkút</t>
  </si>
  <si>
    <t>Görcsöny</t>
  </si>
  <si>
    <t>Gyód</t>
  </si>
  <si>
    <t>Husztót</t>
  </si>
  <si>
    <t>Keszü</t>
  </si>
  <si>
    <t>Kökény</t>
  </si>
  <si>
    <t>Kovácsszénája</t>
  </si>
  <si>
    <t>Kővágószőlős</t>
  </si>
  <si>
    <t>Kővágótöttös+Tortyogó</t>
  </si>
  <si>
    <t>Ócsárd</t>
  </si>
  <si>
    <t>Orfű</t>
  </si>
  <si>
    <t>Pécs</t>
  </si>
  <si>
    <t>Pellérd</t>
  </si>
  <si>
    <t>Pogány</t>
  </si>
  <si>
    <t>Regenye</t>
  </si>
  <si>
    <t>Romonya</t>
  </si>
  <si>
    <t>Szalánta</t>
  </si>
  <si>
    <t>Szava</t>
  </si>
  <si>
    <t>Szilvás</t>
  </si>
  <si>
    <t>Szőke</t>
  </si>
  <si>
    <t>Tengeri</t>
  </si>
  <si>
    <t>Téseny</t>
  </si>
  <si>
    <t>Aranyosgadány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</si>
  <si>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</si>
  <si>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</si>
  <si>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</si>
  <si>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</si>
  <si>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</si>
  <si>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</si>
  <si>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</si>
  <si>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</si>
  <si>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</si>
  <si>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</si>
  <si>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</si>
  <si>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</si>
  <si>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</si>
  <si>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</si>
  <si>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</si>
  <si>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</si>
  <si>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</si>
  <si>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</si>
  <si>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</si>
  <si>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</si>
  <si>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</si>
  <si>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</si>
  <si>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</si>
  <si>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</si>
  <si>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</si>
  <si>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</si>
  <si>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</si>
  <si>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</si>
  <si>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</si>
  <si>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</si>
  <si>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Berkesd</t>
  </si>
  <si>
    <t>nem tag</t>
  </si>
  <si>
    <t>Birján</t>
  </si>
  <si>
    <t>31.</t>
  </si>
  <si>
    <t>Egerág</t>
  </si>
  <si>
    <t>Ellend</t>
  </si>
  <si>
    <t>32.</t>
  </si>
  <si>
    <t>33.</t>
  </si>
  <si>
    <t>Kisherend</t>
  </si>
  <si>
    <t>Sorszám</t>
  </si>
  <si>
    <t>34.</t>
  </si>
  <si>
    <t>35.</t>
  </si>
  <si>
    <t>Kozármisleny</t>
  </si>
  <si>
    <t>36.</t>
  </si>
  <si>
    <t>Lothárd</t>
  </si>
  <si>
    <t>Magyarsarlós</t>
  </si>
  <si>
    <t>Nagykozár</t>
  </si>
  <si>
    <t>37.</t>
  </si>
  <si>
    <t>38.</t>
  </si>
  <si>
    <t>39.</t>
  </si>
  <si>
    <t>40.</t>
  </si>
  <si>
    <t>Pécsudvard</t>
  </si>
  <si>
    <t>Pereked</t>
  </si>
  <si>
    <t>Szemely</t>
  </si>
  <si>
    <t>Szilágy</t>
  </si>
  <si>
    <t>41.</t>
  </si>
  <si>
    <t>42.</t>
  </si>
  <si>
    <t>Szőkéd</t>
  </si>
  <si>
    <t>Hozzájárulás (tagdíj) 100 Ft/fő</t>
  </si>
  <si>
    <t>Összesen</t>
  </si>
  <si>
    <t>Álhubál (Ft)(korábbi évek adata ???)</t>
  </si>
  <si>
    <t>Pénzeszközátadási megállapodásban  szereplő összeg (Ft)</t>
  </si>
  <si>
    <t>PKSZAK szoc+csa.bölcs.  befinanszírozás összege(Ft)</t>
  </si>
  <si>
    <t>PTAT</t>
  </si>
  <si>
    <t>Saját bevétel</t>
  </si>
  <si>
    <t>ECSGYK</t>
  </si>
  <si>
    <t>INSZI</t>
  </si>
  <si>
    <t>PKSZAK</t>
  </si>
  <si>
    <t xml:space="preserve">Normatíva </t>
  </si>
  <si>
    <t>Álhubál</t>
  </si>
  <si>
    <t>BEVÉTELEK ÖSSZESEN</t>
  </si>
  <si>
    <t>MINDÖSSZESEN</t>
  </si>
  <si>
    <t>Pécs önk tám.</t>
  </si>
  <si>
    <t>Tagdíj Pécs</t>
  </si>
  <si>
    <t>PTAT 2022. évi költségvetése</t>
  </si>
  <si>
    <t>Nem tervezett járulék</t>
  </si>
  <si>
    <t>Normatíva különbözet</t>
  </si>
  <si>
    <t>Különbözet</t>
  </si>
  <si>
    <t>KIADÁSOK ÖSSZESEN</t>
  </si>
  <si>
    <t>Nem tervezett bér ügyelet, túlóra, cafetéria</t>
  </si>
  <si>
    <t>Állami támog INSZINEK finansz fejlesztő f</t>
  </si>
  <si>
    <t xml:space="preserve">Társult önk támogatása </t>
  </si>
  <si>
    <t>Újpetre</t>
  </si>
  <si>
    <t>Hosszúhetény</t>
  </si>
  <si>
    <t>Számla</t>
  </si>
  <si>
    <t>Lakosságszám</t>
  </si>
  <si>
    <t>Havi díj(Ft)</t>
  </si>
  <si>
    <t>ÁLHUBÁL</t>
  </si>
  <si>
    <t>Pécsi Többcélú Agglomerációs Társulás 2024. évi bevételei</t>
  </si>
  <si>
    <t>PTAT tagdíj KSH Lakónépesség (fő) 2023. január 01.</t>
  </si>
  <si>
    <t>43.</t>
  </si>
  <si>
    <t>44.</t>
  </si>
  <si>
    <t>1 főre jutó díj</t>
  </si>
  <si>
    <t>2023. éves díj ( Ft)</t>
  </si>
  <si>
    <t>Pécsi Többcélú Agglomerációs Társulás 2024. évi hozzájárulások ÁLHUBÁL</t>
  </si>
  <si>
    <t>havi</t>
  </si>
  <si>
    <t>fő</t>
  </si>
  <si>
    <t>nettó</t>
  </si>
  <si>
    <t>bruttó</t>
  </si>
  <si>
    <t>éves</t>
  </si>
  <si>
    <t>2024-2015 különbség nettó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</si>
</sst>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93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7" fillId="0" borderId="0" xfId="0" applyFont="1"/>
    <xf numFmtId="3" fontId="7" fillId="0" borderId="0" xfId="0" applyNumberFormat="1" applyFont="1"/>
    <xf numFmtId="3" fontId="6" fillId="0" borderId="0" xfId="0" applyNumberFormat="1" applyFont="1"/>
    <xf numFmtId="3" fontId="7" fillId="4" borderId="1" xfId="0" applyNumberFormat="1" applyFont="1" applyFill="1" applyBorder="1"/>
    <xf numFmtId="3" fontId="7" fillId="5" borderId="1" xfId="0" applyNumberFormat="1" applyFont="1" applyFill="1" applyBorder="1"/>
    <xf numFmtId="3" fontId="7" fillId="5" borderId="7" xfId="0" applyNumberFormat="1" applyFont="1" applyFill="1" applyBorder="1"/>
    <xf numFmtId="0" fontId="7" fillId="0" borderId="7" xfId="0" applyFont="1" applyBorder="1"/>
    <xf numFmtId="0" fontId="1" fillId="0" borderId="2" xfId="0" applyFont="1" applyBorder="1"/>
    <xf numFmtId="3" fontId="7" fillId="4" borderId="2" xfId="0" applyNumberFormat="1" applyFont="1" applyFill="1" applyBorder="1"/>
    <xf numFmtId="3" fontId="7" fillId="5" borderId="2" xfId="0" applyNumberFormat="1" applyFont="1" applyFill="1" applyBorder="1"/>
    <xf numFmtId="3" fontId="7" fillId="5" borderId="8" xfId="0" applyNumberFormat="1" applyFont="1" applyFill="1" applyBorder="1"/>
    <xf numFmtId="0" fontId="7" fillId="0" borderId="20" xfId="0" applyFont="1" applyBorder="1"/>
    <xf numFmtId="0" fontId="7" fillId="0" borderId="22" xfId="0" applyFont="1" applyBorder="1"/>
    <xf numFmtId="0" fontId="7" fillId="3" borderId="22" xfId="0" applyFont="1" applyFill="1" applyBorder="1"/>
    <xf numFmtId="0" fontId="7" fillId="0" borderId="23" xfId="0" applyFont="1" applyBorder="1"/>
    <xf numFmtId="3" fontId="9" fillId="4" borderId="5" xfId="0" applyNumberFormat="1" applyFont="1" applyFill="1" applyBorder="1"/>
    <xf numFmtId="3" fontId="0" fillId="0" borderId="0" xfId="0" applyNumberFormat="1"/>
    <xf numFmtId="3" fontId="0" fillId="0" borderId="1" xfId="0" applyNumberFormat="1" applyBorder="1"/>
    <xf numFmtId="3" fontId="10" fillId="0" borderId="1" xfId="0" applyNumberFormat="1" applyFont="1" applyBorder="1"/>
    <xf numFmtId="3" fontId="10" fillId="4" borderId="1" xfId="0" applyNumberFormat="1" applyFont="1" applyFill="1" applyBorder="1"/>
    <xf numFmtId="3" fontId="11" fillId="0" borderId="0" xfId="0" applyNumberFormat="1" applyFont="1"/>
    <xf numFmtId="3" fontId="0" fillId="6" borderId="1" xfId="0" applyNumberFormat="1" applyFill="1" applyBorder="1"/>
    <xf numFmtId="3" fontId="0" fillId="0" borderId="1" xfId="0" applyNumberFormat="1" applyBorder="1" applyAlignment="1">
      <alignment wrapText="1"/>
    </xf>
    <xf numFmtId="3" fontId="0" fillId="0" borderId="0" xfId="0" applyNumberFormat="1" applyAlignment="1">
      <alignment wrapText="1"/>
    </xf>
    <xf numFmtId="3" fontId="10" fillId="4" borderId="1" xfId="0" applyNumberFormat="1" applyFont="1" applyFill="1" applyBorder="1" applyAlignment="1">
      <alignment wrapText="1"/>
    </xf>
    <xf numFmtId="3" fontId="0" fillId="6" borderId="1" xfId="0" applyNumberFormat="1" applyFill="1" applyBorder="1" applyAlignment="1">
      <alignment wrapText="1"/>
    </xf>
    <xf numFmtId="3" fontId="9" fillId="4" borderId="4" xfId="0" applyNumberFormat="1" applyFont="1" applyFill="1" applyBorder="1"/>
    <xf numFmtId="0" fontId="7" fillId="0" borderId="6" xfId="0" applyFont="1" applyBorder="1"/>
    <xf numFmtId="0" fontId="2" fillId="0" borderId="14" xfId="0" applyFont="1" applyBorder="1"/>
    <xf numFmtId="3" fontId="9" fillId="4" borderId="15" xfId="0" applyNumberFormat="1" applyFont="1" applyFill="1" applyBorder="1"/>
    <xf numFmtId="3" fontId="6" fillId="4" borderId="15" xfId="0" applyNumberFormat="1" applyFont="1" applyFill="1" applyBorder="1"/>
    <xf numFmtId="3" fontId="6" fillId="5" borderId="15" xfId="0" applyNumberFormat="1" applyFont="1" applyFill="1" applyBorder="1"/>
    <xf numFmtId="3" fontId="9" fillId="4" borderId="1" xfId="0" applyNumberFormat="1" applyFont="1" applyFill="1" applyBorder="1"/>
    <xf numFmtId="4" fontId="7" fillId="0" borderId="0" xfId="0" applyNumberFormat="1" applyFont="1" applyAlignment="1">
      <alignment wrapText="1"/>
    </xf>
    <xf numFmtId="3" fontId="7" fillId="2" borderId="8" xfId="0" applyNumberFormat="1" applyFont="1" applyFill="1" applyBorder="1"/>
    <xf numFmtId="3" fontId="7" fillId="2" borderId="7" xfId="0" applyNumberFormat="1" applyFont="1" applyFill="1" applyBorder="1"/>
    <xf numFmtId="3" fontId="6" fillId="2" borderId="24" xfId="0" applyNumberFormat="1" applyFont="1" applyFill="1" applyBorder="1"/>
    <xf numFmtId="4" fontId="7" fillId="0" borderId="1" xfId="0" applyNumberFormat="1" applyFont="1" applyBorder="1" applyAlignment="1">
      <alignment wrapText="1"/>
    </xf>
    <xf numFmtId="3" fontId="7" fillId="0" borderId="1" xfId="0" applyNumberFormat="1" applyFont="1" applyBorder="1"/>
    <xf numFmtId="4" fontId="7" fillId="0" borderId="1" xfId="0" applyNumberFormat="1" applyFont="1" applyBorder="1"/>
    <xf numFmtId="3" fontId="7" fillId="7" borderId="21" xfId="0" applyNumberFormat="1" applyFont="1" applyFill="1" applyBorder="1"/>
    <xf numFmtId="0" fontId="6" fillId="0" borderId="0" xfId="0" applyFont="1" applyAlignment="1">
      <alignment horizontal="center" vertical="center" wrapText="1"/>
    </xf>
    <xf numFmtId="3" fontId="12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7" fillId="0" borderId="1" xfId="0" applyFont="1" applyBorder="1"/>
    <xf numFmtId="164" fontId="7" fillId="0" borderId="1" xfId="1" applyNumberFormat="1" applyFont="1" applyBorder="1"/>
    <xf numFmtId="0" fontId="7" fillId="0" borderId="25" xfId="0" applyFont="1" applyBorder="1"/>
    <xf numFmtId="0" fontId="7" fillId="0" borderId="27" xfId="0" applyFont="1" applyBorder="1"/>
    <xf numFmtId="164" fontId="7" fillId="0" borderId="27" xfId="1" applyNumberFormat="1" applyFont="1" applyBorder="1"/>
    <xf numFmtId="0" fontId="7" fillId="0" borderId="28" xfId="0" applyFont="1" applyBorder="1"/>
    <xf numFmtId="164" fontId="7" fillId="0" borderId="17" xfId="0" applyNumberFormat="1" applyFont="1" applyBorder="1"/>
    <xf numFmtId="0" fontId="7" fillId="0" borderId="30" xfId="0" applyFont="1" applyBorder="1" applyAlignment="1">
      <alignment horizontal="center" wrapText="1"/>
    </xf>
    <xf numFmtId="164" fontId="7" fillId="0" borderId="31" xfId="0" applyNumberFormat="1" applyFont="1" applyBorder="1"/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8" fillId="7" borderId="13" xfId="0" applyNumberFormat="1" applyFont="1" applyFill="1" applyBorder="1" applyAlignment="1">
      <alignment horizontal="center" wrapText="1"/>
    </xf>
    <xf numFmtId="3" fontId="8" fillId="7" borderId="19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9" xfId="0" applyFont="1" applyBorder="1"/>
    <xf numFmtId="0" fontId="7" fillId="0" borderId="14" xfId="0" applyFont="1" applyBorder="1"/>
    <xf numFmtId="3" fontId="8" fillId="5" borderId="11" xfId="0" applyNumberFormat="1" applyFont="1" applyFill="1" applyBorder="1" applyAlignment="1">
      <alignment horizontal="center" wrapText="1"/>
    </xf>
    <xf numFmtId="3" fontId="8" fillId="5" borderId="17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3" fontId="2" fillId="4" borderId="3" xfId="0" applyNumberFormat="1" applyFont="1" applyFill="1" applyBorder="1" applyAlignment="1">
      <alignment horizontal="center" vertical="center" wrapText="1"/>
    </xf>
    <xf numFmtId="3" fontId="2" fillId="4" borderId="16" xfId="0" applyNumberFormat="1" applyFont="1" applyFill="1" applyBorder="1" applyAlignment="1">
      <alignment horizontal="center" vertical="center" wrapText="1"/>
    </xf>
    <xf numFmtId="3" fontId="8" fillId="4" borderId="11" xfId="0" applyNumberFormat="1" applyFont="1" applyFill="1" applyBorder="1" applyAlignment="1">
      <alignment horizontal="center" wrapText="1"/>
    </xf>
    <xf numFmtId="3" fontId="8" fillId="4" borderId="17" xfId="0" applyNumberFormat="1" applyFont="1" applyFill="1" applyBorder="1" applyAlignment="1">
      <alignment horizontal="center"/>
    </xf>
    <xf numFmtId="3" fontId="8" fillId="5" borderId="12" xfId="0" applyNumberFormat="1" applyFont="1" applyFill="1" applyBorder="1" applyAlignment="1">
      <alignment horizontal="center" wrapText="1"/>
    </xf>
    <xf numFmtId="3" fontId="8" fillId="5" borderId="18" xfId="0" applyNumberFormat="1" applyFont="1" applyFill="1" applyBorder="1" applyAlignment="1">
      <alignment horizontal="center" wrapText="1"/>
    </xf>
    <xf numFmtId="3" fontId="8" fillId="2" borderId="13" xfId="0" applyNumberFormat="1" applyFont="1" applyFill="1" applyBorder="1" applyAlignment="1">
      <alignment horizontal="center" wrapText="1"/>
    </xf>
    <xf numFmtId="3" fontId="8" fillId="0" borderId="24" xfId="0" applyNumberFormat="1" applyFont="1" applyBorder="1" applyAlignment="1">
      <alignment horizontal="center"/>
    </xf>
    <xf numFmtId="164" fontId="7" fillId="4" borderId="17" xfId="0" applyNumberFormat="1" applyFont="1" applyFill="1" applyBorder="1"/>
    <xf numFmtId="164" fontId="7" fillId="4" borderId="29" xfId="0" applyNumberFormat="1" applyFont="1" applyFill="1" applyBorder="1"/>
    <xf numFmtId="4" fontId="7" fillId="4" borderId="1" xfId="0" applyNumberFormat="1" applyFont="1" applyFill="1" applyBorder="1"/>
    <xf numFmtId="3" fontId="7" fillId="8" borderId="1" xfId="0" applyNumberFormat="1" applyFont="1" applyFill="1" applyBorder="1"/>
    <xf numFmtId="3" fontId="7" fillId="8" borderId="21" xfId="0" applyNumberFormat="1" applyFont="1" applyFill="1" applyBorder="1"/>
    <xf numFmtId="0" fontId="1" fillId="0" borderId="11" xfId="0" applyFont="1" applyBorder="1"/>
    <xf numFmtId="3" fontId="7" fillId="5" borderId="11" xfId="0" applyNumberFormat="1" applyFont="1" applyFill="1" applyBorder="1"/>
    <xf numFmtId="3" fontId="7" fillId="7" borderId="26" xfId="0" applyNumberFormat="1" applyFont="1" applyFill="1" applyBorder="1"/>
    <xf numFmtId="0" fontId="1" fillId="0" borderId="32" xfId="0" applyFont="1" applyBorder="1"/>
    <xf numFmtId="3" fontId="7" fillId="8" borderId="32" xfId="0" applyNumberFormat="1" applyFont="1" applyFill="1" applyBorder="1"/>
    <xf numFmtId="3" fontId="7" fillId="8" borderId="33" xfId="0" applyNumberFormat="1" applyFont="1" applyFill="1" applyBorder="1"/>
    <xf numFmtId="0" fontId="7" fillId="0" borderId="34" xfId="0" applyFont="1" applyBorder="1"/>
    <xf numFmtId="3" fontId="6" fillId="5" borderId="35" xfId="0" applyNumberFormat="1" applyFont="1" applyFill="1" applyBorder="1"/>
    <xf numFmtId="3" fontId="7" fillId="7" borderId="36" xfId="0" applyNumberFormat="1" applyFont="1" applyFill="1" applyBorder="1"/>
    <xf numFmtId="0" fontId="2" fillId="0" borderId="35" xfId="0" applyFont="1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topLeftCell="B15" workbookViewId="0">
      <selection activeCell="I34" sqref="I34"/>
    </sheetView>
  </sheetViews>
  <sheetFormatPr defaultRowHeight="15" x14ac:dyDescent="0.2"/>
  <cols>
    <col min="1" max="1" width="0" style="4" hidden="1" customWidth="1"/>
    <col min="2" max="2" width="8.5703125" style="4" customWidth="1"/>
    <col min="3" max="3" width="31.140625" style="4" customWidth="1"/>
    <col min="4" max="4" width="29.85546875" style="5" customWidth="1"/>
    <col min="5" max="5" width="22.85546875" style="5" customWidth="1"/>
    <col min="6" max="6" width="9.140625" style="4"/>
    <col min="7" max="7" width="14.85546875" style="4" customWidth="1"/>
    <col min="8" max="248" width="9.140625" style="4"/>
    <col min="249" max="249" width="24.85546875" style="4" bestFit="1" customWidth="1"/>
    <col min="250" max="254" width="12" style="4" customWidth="1"/>
    <col min="255" max="255" width="14.5703125" style="4" customWidth="1"/>
    <col min="256" max="256" width="17.28515625" style="4" customWidth="1"/>
    <col min="257" max="504" width="9.140625" style="4"/>
    <col min="505" max="505" width="24.85546875" style="4" bestFit="1" customWidth="1"/>
    <col min="506" max="510" width="12" style="4" customWidth="1"/>
    <col min="511" max="511" width="14.5703125" style="4" customWidth="1"/>
    <col min="512" max="512" width="17.28515625" style="4" customWidth="1"/>
    <col min="513" max="760" width="9.140625" style="4"/>
    <col min="761" max="761" width="24.85546875" style="4" bestFit="1" customWidth="1"/>
    <col min="762" max="766" width="12" style="4" customWidth="1"/>
    <col min="767" max="767" width="14.5703125" style="4" customWidth="1"/>
    <col min="768" max="768" width="17.28515625" style="4" customWidth="1"/>
    <col min="769" max="1016" width="9.140625" style="4"/>
    <col min="1017" max="1017" width="24.85546875" style="4" bestFit="1" customWidth="1"/>
    <col min="1018" max="1022" width="12" style="4" customWidth="1"/>
    <col min="1023" max="1023" width="14.5703125" style="4" customWidth="1"/>
    <col min="1024" max="1024" width="17.28515625" style="4" customWidth="1"/>
    <col min="1025" max="1272" width="9.140625" style="4"/>
    <col min="1273" max="1273" width="24.85546875" style="4" bestFit="1" customWidth="1"/>
    <col min="1274" max="1278" width="12" style="4" customWidth="1"/>
    <col min="1279" max="1279" width="14.5703125" style="4" customWidth="1"/>
    <col min="1280" max="1280" width="17.28515625" style="4" customWidth="1"/>
    <col min="1281" max="1528" width="9.140625" style="4"/>
    <col min="1529" max="1529" width="24.85546875" style="4" bestFit="1" customWidth="1"/>
    <col min="1530" max="1534" width="12" style="4" customWidth="1"/>
    <col min="1535" max="1535" width="14.5703125" style="4" customWidth="1"/>
    <col min="1536" max="1536" width="17.28515625" style="4" customWidth="1"/>
    <col min="1537" max="1784" width="9.140625" style="4"/>
    <col min="1785" max="1785" width="24.85546875" style="4" bestFit="1" customWidth="1"/>
    <col min="1786" max="1790" width="12" style="4" customWidth="1"/>
    <col min="1791" max="1791" width="14.5703125" style="4" customWidth="1"/>
    <col min="1792" max="1792" width="17.28515625" style="4" customWidth="1"/>
    <col min="1793" max="2040" width="9.140625" style="4"/>
    <col min="2041" max="2041" width="24.85546875" style="4" bestFit="1" customWidth="1"/>
    <col min="2042" max="2046" width="12" style="4" customWidth="1"/>
    <col min="2047" max="2047" width="14.5703125" style="4" customWidth="1"/>
    <col min="2048" max="2048" width="17.28515625" style="4" customWidth="1"/>
    <col min="2049" max="2296" width="9.140625" style="4"/>
    <col min="2297" max="2297" width="24.85546875" style="4" bestFit="1" customWidth="1"/>
    <col min="2298" max="2302" width="12" style="4" customWidth="1"/>
    <col min="2303" max="2303" width="14.5703125" style="4" customWidth="1"/>
    <col min="2304" max="2304" width="17.28515625" style="4" customWidth="1"/>
    <col min="2305" max="2552" width="9.140625" style="4"/>
    <col min="2553" max="2553" width="24.85546875" style="4" bestFit="1" customWidth="1"/>
    <col min="2554" max="2558" width="12" style="4" customWidth="1"/>
    <col min="2559" max="2559" width="14.5703125" style="4" customWidth="1"/>
    <col min="2560" max="2560" width="17.28515625" style="4" customWidth="1"/>
    <col min="2561" max="2808" width="9.140625" style="4"/>
    <col min="2809" max="2809" width="24.85546875" style="4" bestFit="1" customWidth="1"/>
    <col min="2810" max="2814" width="12" style="4" customWidth="1"/>
    <col min="2815" max="2815" width="14.5703125" style="4" customWidth="1"/>
    <col min="2816" max="2816" width="17.28515625" style="4" customWidth="1"/>
    <col min="2817" max="3064" width="9.140625" style="4"/>
    <col min="3065" max="3065" width="24.85546875" style="4" bestFit="1" customWidth="1"/>
    <col min="3066" max="3070" width="12" style="4" customWidth="1"/>
    <col min="3071" max="3071" width="14.5703125" style="4" customWidth="1"/>
    <col min="3072" max="3072" width="17.28515625" style="4" customWidth="1"/>
    <col min="3073" max="3320" width="9.140625" style="4"/>
    <col min="3321" max="3321" width="24.85546875" style="4" bestFit="1" customWidth="1"/>
    <col min="3322" max="3326" width="12" style="4" customWidth="1"/>
    <col min="3327" max="3327" width="14.5703125" style="4" customWidth="1"/>
    <col min="3328" max="3328" width="17.28515625" style="4" customWidth="1"/>
    <col min="3329" max="3576" width="9.140625" style="4"/>
    <col min="3577" max="3577" width="24.85546875" style="4" bestFit="1" customWidth="1"/>
    <col min="3578" max="3582" width="12" style="4" customWidth="1"/>
    <col min="3583" max="3583" width="14.5703125" style="4" customWidth="1"/>
    <col min="3584" max="3584" width="17.28515625" style="4" customWidth="1"/>
    <col min="3585" max="3832" width="9.140625" style="4"/>
    <col min="3833" max="3833" width="24.85546875" style="4" bestFit="1" customWidth="1"/>
    <col min="3834" max="3838" width="12" style="4" customWidth="1"/>
    <col min="3839" max="3839" width="14.5703125" style="4" customWidth="1"/>
    <col min="3840" max="3840" width="17.28515625" style="4" customWidth="1"/>
    <col min="3841" max="4088" width="9.140625" style="4"/>
    <col min="4089" max="4089" width="24.85546875" style="4" bestFit="1" customWidth="1"/>
    <col min="4090" max="4094" width="12" style="4" customWidth="1"/>
    <col min="4095" max="4095" width="14.5703125" style="4" customWidth="1"/>
    <col min="4096" max="4096" width="17.28515625" style="4" customWidth="1"/>
    <col min="4097" max="4344" width="9.140625" style="4"/>
    <col min="4345" max="4345" width="24.85546875" style="4" bestFit="1" customWidth="1"/>
    <col min="4346" max="4350" width="12" style="4" customWidth="1"/>
    <col min="4351" max="4351" width="14.5703125" style="4" customWidth="1"/>
    <col min="4352" max="4352" width="17.28515625" style="4" customWidth="1"/>
    <col min="4353" max="4600" width="9.140625" style="4"/>
    <col min="4601" max="4601" width="24.85546875" style="4" bestFit="1" customWidth="1"/>
    <col min="4602" max="4606" width="12" style="4" customWidth="1"/>
    <col min="4607" max="4607" width="14.5703125" style="4" customWidth="1"/>
    <col min="4608" max="4608" width="17.28515625" style="4" customWidth="1"/>
    <col min="4609" max="4856" width="9.140625" style="4"/>
    <col min="4857" max="4857" width="24.85546875" style="4" bestFit="1" customWidth="1"/>
    <col min="4858" max="4862" width="12" style="4" customWidth="1"/>
    <col min="4863" max="4863" width="14.5703125" style="4" customWidth="1"/>
    <col min="4864" max="4864" width="17.28515625" style="4" customWidth="1"/>
    <col min="4865" max="5112" width="9.140625" style="4"/>
    <col min="5113" max="5113" width="24.85546875" style="4" bestFit="1" customWidth="1"/>
    <col min="5114" max="5118" width="12" style="4" customWidth="1"/>
    <col min="5119" max="5119" width="14.5703125" style="4" customWidth="1"/>
    <col min="5120" max="5120" width="17.28515625" style="4" customWidth="1"/>
    <col min="5121" max="5368" width="9.140625" style="4"/>
    <col min="5369" max="5369" width="24.85546875" style="4" bestFit="1" customWidth="1"/>
    <col min="5370" max="5374" width="12" style="4" customWidth="1"/>
    <col min="5375" max="5375" width="14.5703125" style="4" customWidth="1"/>
    <col min="5376" max="5376" width="17.28515625" style="4" customWidth="1"/>
    <col min="5377" max="5624" width="9.140625" style="4"/>
    <col min="5625" max="5625" width="24.85546875" style="4" bestFit="1" customWidth="1"/>
    <col min="5626" max="5630" width="12" style="4" customWidth="1"/>
    <col min="5631" max="5631" width="14.5703125" style="4" customWidth="1"/>
    <col min="5632" max="5632" width="17.28515625" style="4" customWidth="1"/>
    <col min="5633" max="5880" width="9.140625" style="4"/>
    <col min="5881" max="5881" width="24.85546875" style="4" bestFit="1" customWidth="1"/>
    <col min="5882" max="5886" width="12" style="4" customWidth="1"/>
    <col min="5887" max="5887" width="14.5703125" style="4" customWidth="1"/>
    <col min="5888" max="5888" width="17.28515625" style="4" customWidth="1"/>
    <col min="5889" max="6136" width="9.140625" style="4"/>
    <col min="6137" max="6137" width="24.85546875" style="4" bestFit="1" customWidth="1"/>
    <col min="6138" max="6142" width="12" style="4" customWidth="1"/>
    <col min="6143" max="6143" width="14.5703125" style="4" customWidth="1"/>
    <col min="6144" max="6144" width="17.28515625" style="4" customWidth="1"/>
    <col min="6145" max="6392" width="9.140625" style="4"/>
    <col min="6393" max="6393" width="24.85546875" style="4" bestFit="1" customWidth="1"/>
    <col min="6394" max="6398" width="12" style="4" customWidth="1"/>
    <col min="6399" max="6399" width="14.5703125" style="4" customWidth="1"/>
    <col min="6400" max="6400" width="17.28515625" style="4" customWidth="1"/>
    <col min="6401" max="6648" width="9.140625" style="4"/>
    <col min="6649" max="6649" width="24.85546875" style="4" bestFit="1" customWidth="1"/>
    <col min="6650" max="6654" width="12" style="4" customWidth="1"/>
    <col min="6655" max="6655" width="14.5703125" style="4" customWidth="1"/>
    <col min="6656" max="6656" width="17.28515625" style="4" customWidth="1"/>
    <col min="6657" max="6904" width="9.140625" style="4"/>
    <col min="6905" max="6905" width="24.85546875" style="4" bestFit="1" customWidth="1"/>
    <col min="6906" max="6910" width="12" style="4" customWidth="1"/>
    <col min="6911" max="6911" width="14.5703125" style="4" customWidth="1"/>
    <col min="6912" max="6912" width="17.28515625" style="4" customWidth="1"/>
    <col min="6913" max="7160" width="9.140625" style="4"/>
    <col min="7161" max="7161" width="24.85546875" style="4" bestFit="1" customWidth="1"/>
    <col min="7162" max="7166" width="12" style="4" customWidth="1"/>
    <col min="7167" max="7167" width="14.5703125" style="4" customWidth="1"/>
    <col min="7168" max="7168" width="17.28515625" style="4" customWidth="1"/>
    <col min="7169" max="7416" width="9.140625" style="4"/>
    <col min="7417" max="7417" width="24.85546875" style="4" bestFit="1" customWidth="1"/>
    <col min="7418" max="7422" width="12" style="4" customWidth="1"/>
    <col min="7423" max="7423" width="14.5703125" style="4" customWidth="1"/>
    <col min="7424" max="7424" width="17.28515625" style="4" customWidth="1"/>
    <col min="7425" max="7672" width="9.140625" style="4"/>
    <col min="7673" max="7673" width="24.85546875" style="4" bestFit="1" customWidth="1"/>
    <col min="7674" max="7678" width="12" style="4" customWidth="1"/>
    <col min="7679" max="7679" width="14.5703125" style="4" customWidth="1"/>
    <col min="7680" max="7680" width="17.28515625" style="4" customWidth="1"/>
    <col min="7681" max="7928" width="9.140625" style="4"/>
    <col min="7929" max="7929" width="24.85546875" style="4" bestFit="1" customWidth="1"/>
    <col min="7930" max="7934" width="12" style="4" customWidth="1"/>
    <col min="7935" max="7935" width="14.5703125" style="4" customWidth="1"/>
    <col min="7936" max="7936" width="17.28515625" style="4" customWidth="1"/>
    <col min="7937" max="8184" width="9.140625" style="4"/>
    <col min="8185" max="8185" width="24.85546875" style="4" bestFit="1" customWidth="1"/>
    <col min="8186" max="8190" width="12" style="4" customWidth="1"/>
    <col min="8191" max="8191" width="14.5703125" style="4" customWidth="1"/>
    <col min="8192" max="8192" width="17.28515625" style="4" customWidth="1"/>
    <col min="8193" max="8440" width="9.140625" style="4"/>
    <col min="8441" max="8441" width="24.85546875" style="4" bestFit="1" customWidth="1"/>
    <col min="8442" max="8446" width="12" style="4" customWidth="1"/>
    <col min="8447" max="8447" width="14.5703125" style="4" customWidth="1"/>
    <col min="8448" max="8448" width="17.28515625" style="4" customWidth="1"/>
    <col min="8449" max="8696" width="9.140625" style="4"/>
    <col min="8697" max="8697" width="24.85546875" style="4" bestFit="1" customWidth="1"/>
    <col min="8698" max="8702" width="12" style="4" customWidth="1"/>
    <col min="8703" max="8703" width="14.5703125" style="4" customWidth="1"/>
    <col min="8704" max="8704" width="17.28515625" style="4" customWidth="1"/>
    <col min="8705" max="8952" width="9.140625" style="4"/>
    <col min="8953" max="8953" width="24.85546875" style="4" bestFit="1" customWidth="1"/>
    <col min="8954" max="8958" width="12" style="4" customWidth="1"/>
    <col min="8959" max="8959" width="14.5703125" style="4" customWidth="1"/>
    <col min="8960" max="8960" width="17.28515625" style="4" customWidth="1"/>
    <col min="8961" max="9208" width="9.140625" style="4"/>
    <col min="9209" max="9209" width="24.85546875" style="4" bestFit="1" customWidth="1"/>
    <col min="9210" max="9214" width="12" style="4" customWidth="1"/>
    <col min="9215" max="9215" width="14.5703125" style="4" customWidth="1"/>
    <col min="9216" max="9216" width="17.28515625" style="4" customWidth="1"/>
    <col min="9217" max="9464" width="9.140625" style="4"/>
    <col min="9465" max="9465" width="24.85546875" style="4" bestFit="1" customWidth="1"/>
    <col min="9466" max="9470" width="12" style="4" customWidth="1"/>
    <col min="9471" max="9471" width="14.5703125" style="4" customWidth="1"/>
    <col min="9472" max="9472" width="17.28515625" style="4" customWidth="1"/>
    <col min="9473" max="9720" width="9.140625" style="4"/>
    <col min="9721" max="9721" width="24.85546875" style="4" bestFit="1" customWidth="1"/>
    <col min="9722" max="9726" width="12" style="4" customWidth="1"/>
    <col min="9727" max="9727" width="14.5703125" style="4" customWidth="1"/>
    <col min="9728" max="9728" width="17.28515625" style="4" customWidth="1"/>
    <col min="9729" max="9976" width="9.140625" style="4"/>
    <col min="9977" max="9977" width="24.85546875" style="4" bestFit="1" customWidth="1"/>
    <col min="9978" max="9982" width="12" style="4" customWidth="1"/>
    <col min="9983" max="9983" width="14.5703125" style="4" customWidth="1"/>
    <col min="9984" max="9984" width="17.28515625" style="4" customWidth="1"/>
    <col min="9985" max="10232" width="9.140625" style="4"/>
    <col min="10233" max="10233" width="24.85546875" style="4" bestFit="1" customWidth="1"/>
    <col min="10234" max="10238" width="12" style="4" customWidth="1"/>
    <col min="10239" max="10239" width="14.5703125" style="4" customWidth="1"/>
    <col min="10240" max="10240" width="17.28515625" style="4" customWidth="1"/>
    <col min="10241" max="10488" width="9.140625" style="4"/>
    <col min="10489" max="10489" width="24.85546875" style="4" bestFit="1" customWidth="1"/>
    <col min="10490" max="10494" width="12" style="4" customWidth="1"/>
    <col min="10495" max="10495" width="14.5703125" style="4" customWidth="1"/>
    <col min="10496" max="10496" width="17.28515625" style="4" customWidth="1"/>
    <col min="10497" max="10744" width="9.140625" style="4"/>
    <col min="10745" max="10745" width="24.85546875" style="4" bestFit="1" customWidth="1"/>
    <col min="10746" max="10750" width="12" style="4" customWidth="1"/>
    <col min="10751" max="10751" width="14.5703125" style="4" customWidth="1"/>
    <col min="10752" max="10752" width="17.28515625" style="4" customWidth="1"/>
    <col min="10753" max="11000" width="9.140625" style="4"/>
    <col min="11001" max="11001" width="24.85546875" style="4" bestFit="1" customWidth="1"/>
    <col min="11002" max="11006" width="12" style="4" customWidth="1"/>
    <col min="11007" max="11007" width="14.5703125" style="4" customWidth="1"/>
    <col min="11008" max="11008" width="17.28515625" style="4" customWidth="1"/>
    <col min="11009" max="11256" width="9.140625" style="4"/>
    <col min="11257" max="11257" width="24.85546875" style="4" bestFit="1" customWidth="1"/>
    <col min="11258" max="11262" width="12" style="4" customWidth="1"/>
    <col min="11263" max="11263" width="14.5703125" style="4" customWidth="1"/>
    <col min="11264" max="11264" width="17.28515625" style="4" customWidth="1"/>
    <col min="11265" max="11512" width="9.140625" style="4"/>
    <col min="11513" max="11513" width="24.85546875" style="4" bestFit="1" customWidth="1"/>
    <col min="11514" max="11518" width="12" style="4" customWidth="1"/>
    <col min="11519" max="11519" width="14.5703125" style="4" customWidth="1"/>
    <col min="11520" max="11520" width="17.28515625" style="4" customWidth="1"/>
    <col min="11521" max="11768" width="9.140625" style="4"/>
    <col min="11769" max="11769" width="24.85546875" style="4" bestFit="1" customWidth="1"/>
    <col min="11770" max="11774" width="12" style="4" customWidth="1"/>
    <col min="11775" max="11775" width="14.5703125" style="4" customWidth="1"/>
    <col min="11776" max="11776" width="17.28515625" style="4" customWidth="1"/>
    <col min="11777" max="12024" width="9.140625" style="4"/>
    <col min="12025" max="12025" width="24.85546875" style="4" bestFit="1" customWidth="1"/>
    <col min="12026" max="12030" width="12" style="4" customWidth="1"/>
    <col min="12031" max="12031" width="14.5703125" style="4" customWidth="1"/>
    <col min="12032" max="12032" width="17.28515625" style="4" customWidth="1"/>
    <col min="12033" max="12280" width="9.140625" style="4"/>
    <col min="12281" max="12281" width="24.85546875" style="4" bestFit="1" customWidth="1"/>
    <col min="12282" max="12286" width="12" style="4" customWidth="1"/>
    <col min="12287" max="12287" width="14.5703125" style="4" customWidth="1"/>
    <col min="12288" max="12288" width="17.28515625" style="4" customWidth="1"/>
    <col min="12289" max="12536" width="9.140625" style="4"/>
    <col min="12537" max="12537" width="24.85546875" style="4" bestFit="1" customWidth="1"/>
    <col min="12538" max="12542" width="12" style="4" customWidth="1"/>
    <col min="12543" max="12543" width="14.5703125" style="4" customWidth="1"/>
    <col min="12544" max="12544" width="17.28515625" style="4" customWidth="1"/>
    <col min="12545" max="12792" width="9.140625" style="4"/>
    <col min="12793" max="12793" width="24.85546875" style="4" bestFit="1" customWidth="1"/>
    <col min="12794" max="12798" width="12" style="4" customWidth="1"/>
    <col min="12799" max="12799" width="14.5703125" style="4" customWidth="1"/>
    <col min="12800" max="12800" width="17.28515625" style="4" customWidth="1"/>
    <col min="12801" max="13048" width="9.140625" style="4"/>
    <col min="13049" max="13049" width="24.85546875" style="4" bestFit="1" customWidth="1"/>
    <col min="13050" max="13054" width="12" style="4" customWidth="1"/>
    <col min="13055" max="13055" width="14.5703125" style="4" customWidth="1"/>
    <col min="13056" max="13056" width="17.28515625" style="4" customWidth="1"/>
    <col min="13057" max="13304" width="9.140625" style="4"/>
    <col min="13305" max="13305" width="24.85546875" style="4" bestFit="1" customWidth="1"/>
    <col min="13306" max="13310" width="12" style="4" customWidth="1"/>
    <col min="13311" max="13311" width="14.5703125" style="4" customWidth="1"/>
    <col min="13312" max="13312" width="17.28515625" style="4" customWidth="1"/>
    <col min="13313" max="13560" width="9.140625" style="4"/>
    <col min="13561" max="13561" width="24.85546875" style="4" bestFit="1" customWidth="1"/>
    <col min="13562" max="13566" width="12" style="4" customWidth="1"/>
    <col min="13567" max="13567" width="14.5703125" style="4" customWidth="1"/>
    <col min="13568" max="13568" width="17.28515625" style="4" customWidth="1"/>
    <col min="13569" max="13816" width="9.140625" style="4"/>
    <col min="13817" max="13817" width="24.85546875" style="4" bestFit="1" customWidth="1"/>
    <col min="13818" max="13822" width="12" style="4" customWidth="1"/>
    <col min="13823" max="13823" width="14.5703125" style="4" customWidth="1"/>
    <col min="13824" max="13824" width="17.28515625" style="4" customWidth="1"/>
    <col min="13825" max="14072" width="9.140625" style="4"/>
    <col min="14073" max="14073" width="24.85546875" style="4" bestFit="1" customWidth="1"/>
    <col min="14074" max="14078" width="12" style="4" customWidth="1"/>
    <col min="14079" max="14079" width="14.5703125" style="4" customWidth="1"/>
    <col min="14080" max="14080" width="17.28515625" style="4" customWidth="1"/>
    <col min="14081" max="14328" width="9.140625" style="4"/>
    <col min="14329" max="14329" width="24.85546875" style="4" bestFit="1" customWidth="1"/>
    <col min="14330" max="14334" width="12" style="4" customWidth="1"/>
    <col min="14335" max="14335" width="14.5703125" style="4" customWidth="1"/>
    <col min="14336" max="14336" width="17.28515625" style="4" customWidth="1"/>
    <col min="14337" max="14584" width="9.140625" style="4"/>
    <col min="14585" max="14585" width="24.85546875" style="4" bestFit="1" customWidth="1"/>
    <col min="14586" max="14590" width="12" style="4" customWidth="1"/>
    <col min="14591" max="14591" width="14.5703125" style="4" customWidth="1"/>
    <col min="14592" max="14592" width="17.28515625" style="4" customWidth="1"/>
    <col min="14593" max="14840" width="9.140625" style="4"/>
    <col min="14841" max="14841" width="24.85546875" style="4" bestFit="1" customWidth="1"/>
    <col min="14842" max="14846" width="12" style="4" customWidth="1"/>
    <col min="14847" max="14847" width="14.5703125" style="4" customWidth="1"/>
    <col min="14848" max="14848" width="17.28515625" style="4" customWidth="1"/>
    <col min="14849" max="15096" width="9.140625" style="4"/>
    <col min="15097" max="15097" width="24.85546875" style="4" bestFit="1" customWidth="1"/>
    <col min="15098" max="15102" width="12" style="4" customWidth="1"/>
    <col min="15103" max="15103" width="14.5703125" style="4" customWidth="1"/>
    <col min="15104" max="15104" width="17.28515625" style="4" customWidth="1"/>
    <col min="15105" max="15352" width="9.140625" style="4"/>
    <col min="15353" max="15353" width="24.85546875" style="4" bestFit="1" customWidth="1"/>
    <col min="15354" max="15358" width="12" style="4" customWidth="1"/>
    <col min="15359" max="15359" width="14.5703125" style="4" customWidth="1"/>
    <col min="15360" max="15360" width="17.28515625" style="4" customWidth="1"/>
    <col min="15361" max="15608" width="9.140625" style="4"/>
    <col min="15609" max="15609" width="24.85546875" style="4" bestFit="1" customWidth="1"/>
    <col min="15610" max="15614" width="12" style="4" customWidth="1"/>
    <col min="15615" max="15615" width="14.5703125" style="4" customWidth="1"/>
    <col min="15616" max="15616" width="17.28515625" style="4" customWidth="1"/>
    <col min="15617" max="15864" width="9.140625" style="4"/>
    <col min="15865" max="15865" width="24.85546875" style="4" bestFit="1" customWidth="1"/>
    <col min="15866" max="15870" width="12" style="4" customWidth="1"/>
    <col min="15871" max="15871" width="14.5703125" style="4" customWidth="1"/>
    <col min="15872" max="15872" width="17.28515625" style="4" customWidth="1"/>
    <col min="15873" max="16120" width="9.140625" style="4"/>
    <col min="16121" max="16121" width="24.85546875" style="4" bestFit="1" customWidth="1"/>
    <col min="16122" max="16126" width="12" style="4" customWidth="1"/>
    <col min="16127" max="16127" width="14.5703125" style="4" customWidth="1"/>
    <col min="16128" max="16128" width="17.28515625" style="4" customWidth="1"/>
    <col min="16129" max="16384" width="9.140625" style="4"/>
  </cols>
  <sheetData>
    <row r="1" spans="1:7" ht="15.75" x14ac:dyDescent="0.2">
      <c r="C1" s="45"/>
    </row>
    <row r="2" spans="1:7" ht="15.75" thickBot="1" x14ac:dyDescent="0.25">
      <c r="C2" s="62" t="s">
        <v>125</v>
      </c>
      <c r="D2" s="63"/>
      <c r="E2" s="63"/>
    </row>
    <row r="3" spans="1:7" ht="15" customHeight="1" x14ac:dyDescent="0.2">
      <c r="B3" s="64" t="s">
        <v>70</v>
      </c>
      <c r="C3" s="58" t="s">
        <v>0</v>
      </c>
      <c r="D3" s="66" t="s">
        <v>120</v>
      </c>
      <c r="E3" s="60" t="s">
        <v>118</v>
      </c>
    </row>
    <row r="4" spans="1:7" ht="65.25" customHeight="1" thickBot="1" x14ac:dyDescent="0.25">
      <c r="B4" s="65"/>
      <c r="C4" s="59"/>
      <c r="D4" s="67"/>
      <c r="E4" s="61"/>
    </row>
    <row r="5" spans="1:7" x14ac:dyDescent="0.2">
      <c r="A5" s="10"/>
      <c r="B5" s="51" t="s">
        <v>31</v>
      </c>
      <c r="C5" s="83" t="s">
        <v>1</v>
      </c>
      <c r="D5" s="84">
        <v>613</v>
      </c>
      <c r="E5" s="85">
        <f>+D5*segédtábla!$K$55</f>
        <v>103440.13790976</v>
      </c>
      <c r="G5" s="5"/>
    </row>
    <row r="6" spans="1:7" x14ac:dyDescent="0.2">
      <c r="A6" s="10"/>
      <c r="B6" s="16" t="s">
        <v>32</v>
      </c>
      <c r="C6" s="1" t="s">
        <v>30</v>
      </c>
      <c r="D6" s="8">
        <v>335</v>
      </c>
      <c r="E6" s="44">
        <f>+D6*segédtábla!$K$55</f>
        <v>56529.276019199999</v>
      </c>
      <c r="G6" s="5"/>
    </row>
    <row r="7" spans="1:7" x14ac:dyDescent="0.2">
      <c r="A7" s="10"/>
      <c r="B7" s="16" t="s">
        <v>33</v>
      </c>
      <c r="C7" s="1" t="s">
        <v>2</v>
      </c>
      <c r="D7" s="8">
        <v>152</v>
      </c>
      <c r="E7" s="44">
        <f>+D7*segédtábla!$K$55</f>
        <v>25649.104343039999</v>
      </c>
      <c r="G7" s="5"/>
    </row>
    <row r="8" spans="1:7" x14ac:dyDescent="0.2">
      <c r="A8" s="10"/>
      <c r="B8" s="16" t="s">
        <v>34</v>
      </c>
      <c r="C8" s="1" t="s">
        <v>3</v>
      </c>
      <c r="D8" s="8">
        <v>337</v>
      </c>
      <c r="E8" s="44">
        <f>+D8*segédtábla!$K$55</f>
        <v>56866.764234239999</v>
      </c>
      <c r="G8" s="46"/>
    </row>
    <row r="9" spans="1:7" x14ac:dyDescent="0.2">
      <c r="A9" s="10"/>
      <c r="B9" s="16" t="s">
        <v>35</v>
      </c>
      <c r="C9" s="1" t="s">
        <v>4</v>
      </c>
      <c r="D9" s="8">
        <v>774</v>
      </c>
      <c r="E9" s="44">
        <f>+D9*segédtábla!$K$55</f>
        <v>130607.93922048</v>
      </c>
      <c r="G9" s="5"/>
    </row>
    <row r="10" spans="1:7" x14ac:dyDescent="0.2">
      <c r="A10" s="10"/>
      <c r="B10" s="16" t="s">
        <v>36</v>
      </c>
      <c r="C10" s="1" t="s">
        <v>61</v>
      </c>
      <c r="D10" s="8">
        <v>783</v>
      </c>
      <c r="E10" s="44">
        <f>+D10*segédtábla!$K$55</f>
        <v>132126.63618815999</v>
      </c>
      <c r="G10" s="5"/>
    </row>
    <row r="11" spans="1:7" x14ac:dyDescent="0.2">
      <c r="A11" s="10"/>
      <c r="B11" s="16" t="s">
        <v>37</v>
      </c>
      <c r="C11" s="1" t="s">
        <v>63</v>
      </c>
      <c r="D11" s="8">
        <v>525</v>
      </c>
      <c r="E11" s="44">
        <f>+D11*segédtábla!$K$55</f>
        <v>88590.656447999994</v>
      </c>
      <c r="G11" s="5"/>
    </row>
    <row r="12" spans="1:7" x14ac:dyDescent="0.2">
      <c r="A12" s="10"/>
      <c r="B12" s="16" t="s">
        <v>38</v>
      </c>
      <c r="C12" s="1" t="s">
        <v>6</v>
      </c>
      <c r="D12" s="8">
        <v>1063</v>
      </c>
      <c r="E12" s="44">
        <f>+D12*segédtábla!$K$55</f>
        <v>179374.98629376001</v>
      </c>
      <c r="G12" s="5"/>
    </row>
    <row r="13" spans="1:7" x14ac:dyDescent="0.2">
      <c r="A13" s="10"/>
      <c r="B13" s="16" t="s">
        <v>39</v>
      </c>
      <c r="C13" s="1" t="s">
        <v>7</v>
      </c>
      <c r="D13" s="8">
        <v>116</v>
      </c>
      <c r="E13" s="44">
        <f>+D13*segédtábla!$K$55</f>
        <v>19574.316472319999</v>
      </c>
      <c r="G13" s="5"/>
    </row>
    <row r="14" spans="1:7" x14ac:dyDescent="0.2">
      <c r="A14" s="10"/>
      <c r="B14" s="16" t="s">
        <v>40</v>
      </c>
      <c r="C14" s="1" t="s">
        <v>8</v>
      </c>
      <c r="D14" s="8">
        <v>630</v>
      </c>
      <c r="E14" s="44">
        <f>+D14*segédtábla!$K$55</f>
        <v>106308.7877376</v>
      </c>
      <c r="G14" s="5"/>
    </row>
    <row r="15" spans="1:7" x14ac:dyDescent="0.2">
      <c r="A15" s="10"/>
      <c r="B15" s="16" t="s">
        <v>41</v>
      </c>
      <c r="C15" s="1" t="s">
        <v>65</v>
      </c>
      <c r="D15" s="8">
        <v>933</v>
      </c>
      <c r="E15" s="44">
        <f>+D15*segédtábla!$K$55</f>
        <v>157438.25231616001</v>
      </c>
      <c r="G15" s="5"/>
    </row>
    <row r="16" spans="1:7" x14ac:dyDescent="0.2">
      <c r="A16" s="10"/>
      <c r="B16" s="16" t="s">
        <v>42</v>
      </c>
      <c r="C16" s="1" t="s">
        <v>66</v>
      </c>
      <c r="D16" s="8">
        <v>214</v>
      </c>
      <c r="E16" s="44">
        <f>+D16*segédtábla!$K$55</f>
        <v>36111.239009279998</v>
      </c>
      <c r="G16" s="5"/>
    </row>
    <row r="17" spans="1:7" x14ac:dyDescent="0.2">
      <c r="A17" s="10"/>
      <c r="B17" s="16" t="s">
        <v>43</v>
      </c>
      <c r="C17" s="1" t="s">
        <v>9</v>
      </c>
      <c r="D17" s="8">
        <v>1544</v>
      </c>
      <c r="E17" s="44">
        <f>+D17*segédtábla!$K$55</f>
        <v>260540.90201088</v>
      </c>
      <c r="G17" s="5"/>
    </row>
    <row r="18" spans="1:7" x14ac:dyDescent="0.2">
      <c r="A18" s="10"/>
      <c r="B18" s="16" t="s">
        <v>44</v>
      </c>
      <c r="C18" s="1" t="s">
        <v>10</v>
      </c>
      <c r="D18" s="8">
        <v>743</v>
      </c>
      <c r="E18" s="44">
        <f>+D18*segédtábla!$K$55</f>
        <v>125376.87188736</v>
      </c>
      <c r="G18" s="5"/>
    </row>
    <row r="19" spans="1:7" x14ac:dyDescent="0.2">
      <c r="A19" s="10"/>
      <c r="B19" s="16" t="s">
        <v>45</v>
      </c>
      <c r="C19" s="1" t="s">
        <v>11</v>
      </c>
      <c r="D19" s="8">
        <v>54</v>
      </c>
      <c r="E19" s="44">
        <f>+D19*segédtábla!$K$55</f>
        <v>9112.1818060799997</v>
      </c>
      <c r="G19" s="5"/>
    </row>
    <row r="20" spans="1:7" x14ac:dyDescent="0.2">
      <c r="A20" s="10"/>
      <c r="B20" s="16" t="s">
        <v>46</v>
      </c>
      <c r="C20" s="1" t="s">
        <v>12</v>
      </c>
      <c r="D20" s="8">
        <v>1384</v>
      </c>
      <c r="E20" s="44">
        <f>+D20*segédtábla!$K$55</f>
        <v>233541.84480768</v>
      </c>
      <c r="G20" s="5"/>
    </row>
    <row r="21" spans="1:7" x14ac:dyDescent="0.2">
      <c r="A21" s="10"/>
      <c r="B21" s="16" t="s">
        <v>47</v>
      </c>
      <c r="C21" s="1" t="s">
        <v>69</v>
      </c>
      <c r="D21" s="8">
        <v>176</v>
      </c>
      <c r="E21" s="44">
        <f>+D21*segédtábla!$K$55</f>
        <v>29698.962923520001</v>
      </c>
      <c r="G21" s="5"/>
    </row>
    <row r="22" spans="1:7" x14ac:dyDescent="0.2">
      <c r="A22" s="10"/>
      <c r="B22" s="16" t="s">
        <v>48</v>
      </c>
      <c r="C22" s="1" t="s">
        <v>14</v>
      </c>
      <c r="D22" s="8">
        <v>66</v>
      </c>
      <c r="E22" s="44">
        <f>+D22*segédtábla!$K$55</f>
        <v>11137.111096320001</v>
      </c>
      <c r="G22" s="5"/>
    </row>
    <row r="23" spans="1:7" x14ac:dyDescent="0.2">
      <c r="A23" s="10"/>
      <c r="B23" s="16" t="s">
        <v>49</v>
      </c>
      <c r="C23" s="1" t="s">
        <v>73</v>
      </c>
      <c r="D23" s="8">
        <v>6675</v>
      </c>
      <c r="E23" s="44">
        <f>+D23*segédtábla!$K$55</f>
        <v>1126366.9176960001</v>
      </c>
      <c r="G23" s="5"/>
    </row>
    <row r="24" spans="1:7" x14ac:dyDescent="0.2">
      <c r="A24" s="10"/>
      <c r="B24" s="16" t="s">
        <v>50</v>
      </c>
      <c r="C24" s="1" t="s">
        <v>13</v>
      </c>
      <c r="D24" s="8">
        <v>619</v>
      </c>
      <c r="E24" s="44">
        <f>+D24*segédtábla!$K$55</f>
        <v>104452.60255488</v>
      </c>
      <c r="G24" s="5"/>
    </row>
    <row r="25" spans="1:7" x14ac:dyDescent="0.2">
      <c r="A25" s="10"/>
      <c r="B25" s="16" t="s">
        <v>51</v>
      </c>
      <c r="C25" s="1" t="s">
        <v>15</v>
      </c>
      <c r="D25" s="8">
        <v>1327</v>
      </c>
      <c r="E25" s="44">
        <f>+D25*segédtábla!$K$55</f>
        <v>223923.43067904</v>
      </c>
      <c r="G25" s="5"/>
    </row>
    <row r="26" spans="1:7" x14ac:dyDescent="0.2">
      <c r="A26" s="10"/>
      <c r="B26" s="16" t="s">
        <v>52</v>
      </c>
      <c r="C26" s="1" t="s">
        <v>16</v>
      </c>
      <c r="D26" s="8">
        <v>330</v>
      </c>
      <c r="E26" s="44">
        <f>+D26*segédtábla!$K$55</f>
        <v>55685.5554816</v>
      </c>
      <c r="G26" s="5"/>
    </row>
    <row r="27" spans="1:7" x14ac:dyDescent="0.2">
      <c r="A27" s="10"/>
      <c r="B27" s="16" t="s">
        <v>53</v>
      </c>
      <c r="C27" s="1" t="s">
        <v>75</v>
      </c>
      <c r="D27" s="8">
        <v>236</v>
      </c>
      <c r="E27" s="44">
        <f>+D27*segédtábla!$K$55</f>
        <v>39823.609374719999</v>
      </c>
      <c r="G27" s="5"/>
    </row>
    <row r="28" spans="1:7" x14ac:dyDescent="0.2">
      <c r="A28" s="10"/>
      <c r="B28" s="16" t="s">
        <v>54</v>
      </c>
      <c r="C28" s="1" t="s">
        <v>76</v>
      </c>
      <c r="D28" s="8">
        <v>261</v>
      </c>
      <c r="E28" s="44">
        <f>+D28*segédtábla!$K$55</f>
        <v>44042.212062719998</v>
      </c>
      <c r="G28" s="5"/>
    </row>
    <row r="29" spans="1:7" x14ac:dyDescent="0.2">
      <c r="A29" s="10"/>
      <c r="B29" s="16" t="s">
        <v>55</v>
      </c>
      <c r="C29" s="1" t="s">
        <v>77</v>
      </c>
      <c r="D29" s="8">
        <v>1984</v>
      </c>
      <c r="E29" s="44">
        <f>+D29*segédtábla!$K$55</f>
        <v>334788.30931967997</v>
      </c>
      <c r="G29" s="5"/>
    </row>
    <row r="30" spans="1:7" x14ac:dyDescent="0.2">
      <c r="A30" s="10"/>
      <c r="B30" s="16" t="s">
        <v>56</v>
      </c>
      <c r="C30" s="1" t="s">
        <v>17</v>
      </c>
      <c r="D30" s="8">
        <v>352</v>
      </c>
      <c r="E30" s="44">
        <f>+D30*segédtábla!$K$55</f>
        <v>59397.925847040002</v>
      </c>
      <c r="G30" s="5"/>
    </row>
    <row r="31" spans="1:7" x14ac:dyDescent="0.2">
      <c r="A31" s="10"/>
      <c r="B31" s="16" t="s">
        <v>57</v>
      </c>
      <c r="C31" s="1" t="s">
        <v>18</v>
      </c>
      <c r="D31" s="8">
        <v>1079</v>
      </c>
      <c r="E31" s="44">
        <f>+D31*segédtábla!$K$55</f>
        <v>182074.89201407999</v>
      </c>
      <c r="G31" s="5"/>
    </row>
    <row r="32" spans="1:7" x14ac:dyDescent="0.2">
      <c r="A32" s="10"/>
      <c r="B32" s="16" t="s">
        <v>58</v>
      </c>
      <c r="C32" s="1" t="s">
        <v>19</v>
      </c>
      <c r="D32" s="8">
        <v>141031</v>
      </c>
      <c r="E32" s="44">
        <f>+D32*segédtábla!$K$55</f>
        <v>23798150.22765312</v>
      </c>
      <c r="G32" s="5"/>
    </row>
    <row r="33" spans="1:7" x14ac:dyDescent="0.2">
      <c r="A33" s="10"/>
      <c r="B33" s="16" t="s">
        <v>59</v>
      </c>
      <c r="C33" s="1" t="s">
        <v>82</v>
      </c>
      <c r="D33" s="8">
        <v>767</v>
      </c>
      <c r="E33" s="44">
        <f>+D33*segédtábla!$K$55</f>
        <v>129426.73046784</v>
      </c>
      <c r="G33" s="5"/>
    </row>
    <row r="34" spans="1:7" x14ac:dyDescent="0.2">
      <c r="A34" s="10"/>
      <c r="B34" s="16" t="s">
        <v>60</v>
      </c>
      <c r="C34" s="1" t="s">
        <v>20</v>
      </c>
      <c r="D34" s="8">
        <v>2324</v>
      </c>
      <c r="E34" s="44">
        <f>+D34*segédtábla!$K$55</f>
        <v>392161.30587648001</v>
      </c>
      <c r="G34" s="5"/>
    </row>
    <row r="35" spans="1:7" x14ac:dyDescent="0.2">
      <c r="A35" s="10"/>
      <c r="B35" s="16" t="s">
        <v>64</v>
      </c>
      <c r="C35" s="1" t="s">
        <v>83</v>
      </c>
      <c r="D35" s="8">
        <v>162</v>
      </c>
      <c r="E35" s="44">
        <f>+D35*segédtábla!$K$55</f>
        <v>27336.545418239999</v>
      </c>
      <c r="G35" s="5"/>
    </row>
    <row r="36" spans="1:7" x14ac:dyDescent="0.2">
      <c r="A36" s="10"/>
      <c r="B36" s="16" t="s">
        <v>67</v>
      </c>
      <c r="C36" s="1" t="s">
        <v>21</v>
      </c>
      <c r="D36" s="8">
        <v>1335</v>
      </c>
      <c r="E36" s="44">
        <f>+D36*segédtábla!$K$55</f>
        <v>225273.3835392</v>
      </c>
      <c r="G36" s="5"/>
    </row>
    <row r="37" spans="1:7" x14ac:dyDescent="0.2">
      <c r="A37" s="10"/>
      <c r="B37" s="16" t="s">
        <v>68</v>
      </c>
      <c r="C37" s="1" t="s">
        <v>22</v>
      </c>
      <c r="D37" s="8">
        <v>159</v>
      </c>
      <c r="E37" s="44">
        <f>+D37*segédtábla!$K$55</f>
        <v>26830.313095680001</v>
      </c>
      <c r="G37" s="5"/>
    </row>
    <row r="38" spans="1:7" x14ac:dyDescent="0.2">
      <c r="A38" s="10"/>
      <c r="B38" s="16" t="s">
        <v>71</v>
      </c>
      <c r="C38" s="1" t="s">
        <v>23</v>
      </c>
      <c r="D38" s="8">
        <v>538</v>
      </c>
      <c r="E38" s="44">
        <f>+D38*segédtábla!$K$55</f>
        <v>90784.329845760003</v>
      </c>
      <c r="G38" s="5"/>
    </row>
    <row r="39" spans="1:7" x14ac:dyDescent="0.2">
      <c r="A39" s="10"/>
      <c r="B39" s="16" t="s">
        <v>72</v>
      </c>
      <c r="C39" s="1" t="s">
        <v>24</v>
      </c>
      <c r="D39" s="8">
        <v>1131</v>
      </c>
      <c r="E39" s="44">
        <f>+D39*segédtábla!$K$55</f>
        <v>190849.58560512</v>
      </c>
      <c r="G39" s="5"/>
    </row>
    <row r="40" spans="1:7" x14ac:dyDescent="0.2">
      <c r="A40" s="10"/>
      <c r="B40" s="16" t="s">
        <v>74</v>
      </c>
      <c r="C40" s="1" t="s">
        <v>84</v>
      </c>
      <c r="D40" s="8">
        <v>462</v>
      </c>
      <c r="E40" s="44">
        <f>+D40*segédtábla!$K$55</f>
        <v>77959.777674240002</v>
      </c>
      <c r="G40" s="5"/>
    </row>
    <row r="41" spans="1:7" x14ac:dyDescent="0.2">
      <c r="A41" s="10"/>
      <c r="B41" s="16" t="s">
        <v>78</v>
      </c>
      <c r="C41" s="1" t="s">
        <v>85</v>
      </c>
      <c r="D41" s="8">
        <v>283</v>
      </c>
      <c r="E41" s="44">
        <f>+D41*segédtábla!$K$55</f>
        <v>47754.58242816</v>
      </c>
      <c r="G41" s="5"/>
    </row>
    <row r="42" spans="1:7" x14ac:dyDescent="0.2">
      <c r="A42" s="10"/>
      <c r="B42" s="16" t="s">
        <v>79</v>
      </c>
      <c r="C42" s="1" t="s">
        <v>26</v>
      </c>
      <c r="D42" s="8">
        <v>122</v>
      </c>
      <c r="E42" s="44">
        <f>+D42*segédtábla!$K$55</f>
        <v>20586.781117440001</v>
      </c>
      <c r="G42" s="5"/>
    </row>
    <row r="43" spans="1:7" x14ac:dyDescent="0.2">
      <c r="A43" s="10"/>
      <c r="B43" s="16" t="s">
        <v>80</v>
      </c>
      <c r="C43" s="1" t="s">
        <v>27</v>
      </c>
      <c r="D43" s="8">
        <v>126</v>
      </c>
      <c r="E43" s="44">
        <f>+D43*segédtábla!$K$55</f>
        <v>21261.757547519999</v>
      </c>
      <c r="G43" s="5"/>
    </row>
    <row r="44" spans="1:7" x14ac:dyDescent="0.2">
      <c r="A44" s="10"/>
      <c r="B44" s="16" t="s">
        <v>81</v>
      </c>
      <c r="C44" s="1" t="s">
        <v>88</v>
      </c>
      <c r="D44" s="8">
        <v>339</v>
      </c>
      <c r="E44" s="44">
        <f>+D44*segédtábla!$K$55</f>
        <v>57204.25244928</v>
      </c>
      <c r="G44" s="5"/>
    </row>
    <row r="45" spans="1:7" x14ac:dyDescent="0.2">
      <c r="A45" s="10"/>
      <c r="B45" s="16" t="s">
        <v>86</v>
      </c>
      <c r="C45" s="1" t="s">
        <v>28</v>
      </c>
      <c r="D45" s="8">
        <v>54</v>
      </c>
      <c r="E45" s="44">
        <f>+D45*segédtábla!$K$55</f>
        <v>9112.1818060799997</v>
      </c>
      <c r="G45" s="5"/>
    </row>
    <row r="46" spans="1:7" x14ac:dyDescent="0.2">
      <c r="A46" s="10"/>
      <c r="B46" s="31" t="s">
        <v>87</v>
      </c>
      <c r="C46" s="1" t="s">
        <v>29</v>
      </c>
      <c r="D46" s="8">
        <v>281</v>
      </c>
      <c r="E46" s="44">
        <f>+D46*segédtábla!$K$55</f>
        <v>47417.094213119999</v>
      </c>
      <c r="G46" s="5"/>
    </row>
    <row r="47" spans="1:7" x14ac:dyDescent="0.2">
      <c r="B47" s="31" t="s">
        <v>121</v>
      </c>
      <c r="C47" s="1" t="s">
        <v>113</v>
      </c>
      <c r="D47" s="81"/>
      <c r="E47" s="82">
        <f>+D47*segédtábla!$K$55</f>
        <v>0</v>
      </c>
      <c r="G47" s="5"/>
    </row>
    <row r="48" spans="1:7" ht="15.75" thickBot="1" x14ac:dyDescent="0.25">
      <c r="B48" s="31" t="s">
        <v>122</v>
      </c>
      <c r="C48" s="86" t="s">
        <v>114</v>
      </c>
      <c r="D48" s="87"/>
      <c r="E48" s="88">
        <f>+D48*segédtábla!$K$55</f>
        <v>0</v>
      </c>
      <c r="G48" s="5"/>
    </row>
    <row r="49" spans="2:7" ht="16.5" thickBot="1" x14ac:dyDescent="0.3">
      <c r="B49" s="89"/>
      <c r="C49" s="92" t="s">
        <v>90</v>
      </c>
      <c r="D49" s="90">
        <f>SUM(D5:D46)</f>
        <v>172419</v>
      </c>
      <c r="E49" s="91">
        <f>SUM(E5:E48)</f>
        <v>29094690.274490882</v>
      </c>
      <c r="G49" s="5"/>
    </row>
    <row r="51" spans="2:7" x14ac:dyDescent="0.2">
      <c r="C51" s="5"/>
    </row>
    <row r="52" spans="2:7" x14ac:dyDescent="0.2">
      <c r="C52" s="5"/>
    </row>
  </sheetData>
  <mergeCells count="5">
    <mergeCell ref="C3:C4"/>
    <mergeCell ref="E3:E4"/>
    <mergeCell ref="C2:E2"/>
    <mergeCell ref="B3:B4"/>
    <mergeCell ref="D3:D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D4DA0-4C80-4C14-A5E5-47E1E32D4319}">
  <sheetPr>
    <pageSetUpPr fitToPage="1"/>
  </sheetPr>
  <dimension ref="B2:G18"/>
  <sheetViews>
    <sheetView workbookViewId="0">
      <selection activeCell="D10" sqref="D10"/>
    </sheetView>
  </sheetViews>
  <sheetFormatPr defaultColWidth="11" defaultRowHeight="15" x14ac:dyDescent="0.25"/>
  <cols>
    <col min="1" max="1" width="11" style="20"/>
    <col min="2" max="2" width="25.140625" style="27" customWidth="1"/>
    <col min="3" max="3" width="15.42578125" style="20" customWidth="1"/>
    <col min="4" max="4" width="15.85546875" style="20" customWidth="1"/>
    <col min="5" max="5" width="13.28515625" style="20" customWidth="1"/>
    <col min="6" max="6" width="17.28515625" style="20" customWidth="1"/>
    <col min="7" max="7" width="17.7109375" style="20" customWidth="1"/>
    <col min="8" max="16384" width="11" style="20"/>
  </cols>
  <sheetData>
    <row r="2" spans="2:7" ht="15.75" x14ac:dyDescent="0.25">
      <c r="C2" s="24" t="s">
        <v>105</v>
      </c>
    </row>
    <row r="4" spans="2:7" x14ac:dyDescent="0.25">
      <c r="B4" s="26"/>
      <c r="C4" s="22" t="s">
        <v>96</v>
      </c>
      <c r="D4" s="22" t="s">
        <v>97</v>
      </c>
      <c r="E4" s="22" t="s">
        <v>98</v>
      </c>
      <c r="F4" s="22" t="s">
        <v>94</v>
      </c>
      <c r="G4" s="22" t="s">
        <v>102</v>
      </c>
    </row>
    <row r="5" spans="2:7" x14ac:dyDescent="0.25">
      <c r="B5" s="26" t="s">
        <v>95</v>
      </c>
      <c r="C5" s="21">
        <v>328424</v>
      </c>
      <c r="D5" s="21">
        <v>68689292</v>
      </c>
      <c r="E5" s="21">
        <v>63143925</v>
      </c>
      <c r="F5" s="21">
        <v>3355616</v>
      </c>
      <c r="G5" s="21">
        <f>+C5+D5+E5+F5</f>
        <v>135517257</v>
      </c>
    </row>
    <row r="6" spans="2:7" x14ac:dyDescent="0.25">
      <c r="B6" s="26" t="s">
        <v>99</v>
      </c>
      <c r="C6" s="21">
        <v>386348069</v>
      </c>
      <c r="D6" s="21">
        <v>420781730</v>
      </c>
      <c r="E6" s="21">
        <v>259027600</v>
      </c>
      <c r="F6" s="21"/>
      <c r="G6" s="21">
        <f t="shared" ref="G6:G13" si="0">+C6+D6+E6+F6</f>
        <v>1066157399</v>
      </c>
    </row>
    <row r="7" spans="2:7" x14ac:dyDescent="0.25">
      <c r="B7" s="26" t="s">
        <v>103</v>
      </c>
      <c r="C7" s="21"/>
      <c r="D7" s="21"/>
      <c r="E7" s="21">
        <v>5000000</v>
      </c>
      <c r="F7" s="21">
        <v>20000000</v>
      </c>
      <c r="G7" s="21">
        <f t="shared" si="0"/>
        <v>25000000</v>
      </c>
    </row>
    <row r="8" spans="2:7" x14ac:dyDescent="0.25">
      <c r="B8" s="26" t="s">
        <v>100</v>
      </c>
      <c r="C8" s="21"/>
      <c r="D8" s="21"/>
      <c r="E8" s="21"/>
      <c r="F8" s="21">
        <v>22345000</v>
      </c>
      <c r="G8" s="21">
        <f t="shared" si="0"/>
        <v>22345000</v>
      </c>
    </row>
    <row r="9" spans="2:7" x14ac:dyDescent="0.25">
      <c r="B9" s="26" t="s">
        <v>104</v>
      </c>
      <c r="C9" s="21"/>
      <c r="D9" s="21"/>
      <c r="E9" s="21"/>
      <c r="F9" s="21">
        <v>14546800</v>
      </c>
      <c r="G9" s="21">
        <f t="shared" si="0"/>
        <v>14546800</v>
      </c>
    </row>
    <row r="10" spans="2:7" x14ac:dyDescent="0.25">
      <c r="B10" s="26" t="s">
        <v>112</v>
      </c>
      <c r="C10" s="21"/>
      <c r="D10" s="21">
        <v>112383963</v>
      </c>
      <c r="E10" s="21">
        <v>27723771</v>
      </c>
      <c r="F10" s="21">
        <v>3079400</v>
      </c>
      <c r="G10" s="21">
        <f t="shared" si="0"/>
        <v>143187134</v>
      </c>
    </row>
    <row r="11" spans="2:7" ht="30" x14ac:dyDescent="0.25">
      <c r="B11" s="26" t="s">
        <v>111</v>
      </c>
      <c r="C11" s="21"/>
      <c r="D11" s="21">
        <v>4855500</v>
      </c>
      <c r="E11" s="21"/>
      <c r="F11" s="21"/>
      <c r="G11" s="21">
        <f t="shared" si="0"/>
        <v>4855500</v>
      </c>
    </row>
    <row r="12" spans="2:7" x14ac:dyDescent="0.25">
      <c r="B12" s="28" t="s">
        <v>101</v>
      </c>
      <c r="C12" s="23">
        <f>SUM(C5:C11)</f>
        <v>386676493</v>
      </c>
      <c r="D12" s="23">
        <f t="shared" ref="D12:G12" si="1">SUM(D5:D11)</f>
        <v>606710485</v>
      </c>
      <c r="E12" s="23">
        <f t="shared" si="1"/>
        <v>354895296</v>
      </c>
      <c r="F12" s="23">
        <f t="shared" si="1"/>
        <v>63326816</v>
      </c>
      <c r="G12" s="23">
        <f t="shared" si="1"/>
        <v>1411609090</v>
      </c>
    </row>
    <row r="13" spans="2:7" x14ac:dyDescent="0.25">
      <c r="B13" s="29" t="s">
        <v>109</v>
      </c>
      <c r="C13" s="25">
        <v>527087462</v>
      </c>
      <c r="D13" s="25">
        <v>653274879</v>
      </c>
      <c r="E13" s="25">
        <v>346518477</v>
      </c>
      <c r="F13" s="25">
        <v>56556389</v>
      </c>
      <c r="G13" s="25">
        <f t="shared" si="0"/>
        <v>1583437207</v>
      </c>
    </row>
    <row r="14" spans="2:7" x14ac:dyDescent="0.25">
      <c r="B14" s="26" t="s">
        <v>108</v>
      </c>
      <c r="C14" s="21">
        <f>+C12-C13</f>
        <v>-140410969</v>
      </c>
      <c r="D14" s="21">
        <f t="shared" ref="D14:F14" si="2">+D12-D13</f>
        <v>-46564394</v>
      </c>
      <c r="E14" s="21">
        <f t="shared" si="2"/>
        <v>8376819</v>
      </c>
      <c r="F14" s="21">
        <f t="shared" si="2"/>
        <v>6770427</v>
      </c>
      <c r="G14" s="21">
        <f>+G12-G13</f>
        <v>-171828117</v>
      </c>
    </row>
    <row r="15" spans="2:7" ht="30" x14ac:dyDescent="0.25">
      <c r="B15" s="26" t="s">
        <v>110</v>
      </c>
      <c r="C15" s="21">
        <v>-56246082</v>
      </c>
      <c r="D15" s="21">
        <v>-29481828</v>
      </c>
      <c r="E15" s="21">
        <v>-12706454</v>
      </c>
      <c r="F15" s="21"/>
      <c r="G15" s="21">
        <f>SUM(C15:F15)</f>
        <v>-98434364</v>
      </c>
    </row>
    <row r="16" spans="2:7" x14ac:dyDescent="0.25">
      <c r="B16" s="26" t="s">
        <v>106</v>
      </c>
      <c r="C16" s="21">
        <f>-8313003-590690</f>
        <v>-8903693</v>
      </c>
      <c r="D16" s="21">
        <v>-4019638</v>
      </c>
      <c r="E16" s="21">
        <v>-2958339</v>
      </c>
      <c r="F16" s="21"/>
      <c r="G16" s="21">
        <f t="shared" ref="G16:G17" si="3">SUM(C16:F16)</f>
        <v>-15881670</v>
      </c>
    </row>
    <row r="17" spans="2:7" x14ac:dyDescent="0.25">
      <c r="B17" s="26" t="s">
        <v>107</v>
      </c>
      <c r="C17" s="21">
        <v>58434470</v>
      </c>
      <c r="D17" s="21">
        <v>76445200</v>
      </c>
      <c r="E17" s="21">
        <v>82902700</v>
      </c>
      <c r="F17" s="21"/>
      <c r="G17" s="21">
        <f t="shared" si="3"/>
        <v>217782370</v>
      </c>
    </row>
    <row r="18" spans="2:7" x14ac:dyDescent="0.25">
      <c r="B18" s="26"/>
      <c r="C18" s="21">
        <f t="shared" ref="C18:D18" si="4">SUM(C14:C17)</f>
        <v>-147126274</v>
      </c>
      <c r="D18" s="21">
        <f t="shared" si="4"/>
        <v>-3620660</v>
      </c>
      <c r="E18" s="21">
        <f>SUM(E14:E17)</f>
        <v>75614726</v>
      </c>
      <c r="F18" s="21">
        <f t="shared" ref="F18:G18" si="5">SUM(F14:F17)</f>
        <v>6770427</v>
      </c>
      <c r="G18" s="21">
        <f t="shared" si="5"/>
        <v>-68361781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E2003-7738-4152-8447-420BB01EC168}">
  <sheetPr>
    <pageSetUpPr fitToPage="1"/>
  </sheetPr>
  <dimension ref="A1:S64"/>
  <sheetViews>
    <sheetView topLeftCell="B34" workbookViewId="0">
      <selection activeCell="J53" sqref="J53"/>
    </sheetView>
  </sheetViews>
  <sheetFormatPr defaultRowHeight="15.75" x14ac:dyDescent="0.25"/>
  <cols>
    <col min="1" max="1" width="0" style="4" hidden="1" customWidth="1"/>
    <col min="2" max="2" width="11.140625" style="4" customWidth="1"/>
    <col min="3" max="3" width="31.140625" style="4" customWidth="1"/>
    <col min="4" max="4" width="19.28515625" style="6" hidden="1" customWidth="1"/>
    <col min="5" max="5" width="23.7109375" style="5" hidden="1" customWidth="1"/>
    <col min="6" max="6" width="29.85546875" style="5" customWidth="1"/>
    <col min="7" max="7" width="28.42578125" style="5" hidden="1" customWidth="1"/>
    <col min="8" max="8" width="22.85546875" style="5" hidden="1" customWidth="1"/>
    <col min="9" max="9" width="13.140625" style="37" customWidth="1"/>
    <col min="10" max="10" width="25.28515625" style="5" customWidth="1"/>
    <col min="11" max="11" width="20.140625" style="5" customWidth="1"/>
    <col min="12" max="13" width="9.140625" style="4"/>
    <col min="14" max="14" width="15.85546875" style="4" customWidth="1"/>
    <col min="15" max="15" width="14.5703125" style="4" customWidth="1"/>
    <col min="16" max="16" width="15.7109375" style="4" customWidth="1"/>
    <col min="17" max="17" width="17.7109375" style="4" customWidth="1"/>
    <col min="18" max="18" width="9.140625" style="4"/>
    <col min="19" max="19" width="14.28515625" style="4" customWidth="1"/>
    <col min="20" max="251" width="9.140625" style="4"/>
    <col min="252" max="252" width="24.85546875" style="4" bestFit="1" customWidth="1"/>
    <col min="253" max="257" width="12" style="4" customWidth="1"/>
    <col min="258" max="258" width="14.5703125" style="4" customWidth="1"/>
    <col min="259" max="259" width="17.28515625" style="4" customWidth="1"/>
    <col min="260" max="507" width="9.140625" style="4"/>
    <col min="508" max="508" width="24.85546875" style="4" bestFit="1" customWidth="1"/>
    <col min="509" max="513" width="12" style="4" customWidth="1"/>
    <col min="514" max="514" width="14.5703125" style="4" customWidth="1"/>
    <col min="515" max="515" width="17.28515625" style="4" customWidth="1"/>
    <col min="516" max="763" width="9.140625" style="4"/>
    <col min="764" max="764" width="24.85546875" style="4" bestFit="1" customWidth="1"/>
    <col min="765" max="769" width="12" style="4" customWidth="1"/>
    <col min="770" max="770" width="14.5703125" style="4" customWidth="1"/>
    <col min="771" max="771" width="17.28515625" style="4" customWidth="1"/>
    <col min="772" max="1019" width="9.140625" style="4"/>
    <col min="1020" max="1020" width="24.85546875" style="4" bestFit="1" customWidth="1"/>
    <col min="1021" max="1025" width="12" style="4" customWidth="1"/>
    <col min="1026" max="1026" width="14.5703125" style="4" customWidth="1"/>
    <col min="1027" max="1027" width="17.28515625" style="4" customWidth="1"/>
    <col min="1028" max="1275" width="9.140625" style="4"/>
    <col min="1276" max="1276" width="24.85546875" style="4" bestFit="1" customWidth="1"/>
    <col min="1277" max="1281" width="12" style="4" customWidth="1"/>
    <col min="1282" max="1282" width="14.5703125" style="4" customWidth="1"/>
    <col min="1283" max="1283" width="17.28515625" style="4" customWidth="1"/>
    <col min="1284" max="1531" width="9.140625" style="4"/>
    <col min="1532" max="1532" width="24.85546875" style="4" bestFit="1" customWidth="1"/>
    <col min="1533" max="1537" width="12" style="4" customWidth="1"/>
    <col min="1538" max="1538" width="14.5703125" style="4" customWidth="1"/>
    <col min="1539" max="1539" width="17.28515625" style="4" customWidth="1"/>
    <col min="1540" max="1787" width="9.140625" style="4"/>
    <col min="1788" max="1788" width="24.85546875" style="4" bestFit="1" customWidth="1"/>
    <col min="1789" max="1793" width="12" style="4" customWidth="1"/>
    <col min="1794" max="1794" width="14.5703125" style="4" customWidth="1"/>
    <col min="1795" max="1795" width="17.28515625" style="4" customWidth="1"/>
    <col min="1796" max="2043" width="9.140625" style="4"/>
    <col min="2044" max="2044" width="24.85546875" style="4" bestFit="1" customWidth="1"/>
    <col min="2045" max="2049" width="12" style="4" customWidth="1"/>
    <col min="2050" max="2050" width="14.5703125" style="4" customWidth="1"/>
    <col min="2051" max="2051" width="17.28515625" style="4" customWidth="1"/>
    <col min="2052" max="2299" width="9.140625" style="4"/>
    <col min="2300" max="2300" width="24.85546875" style="4" bestFit="1" customWidth="1"/>
    <col min="2301" max="2305" width="12" style="4" customWidth="1"/>
    <col min="2306" max="2306" width="14.5703125" style="4" customWidth="1"/>
    <col min="2307" max="2307" width="17.28515625" style="4" customWidth="1"/>
    <col min="2308" max="2555" width="9.140625" style="4"/>
    <col min="2556" max="2556" width="24.85546875" style="4" bestFit="1" customWidth="1"/>
    <col min="2557" max="2561" width="12" style="4" customWidth="1"/>
    <col min="2562" max="2562" width="14.5703125" style="4" customWidth="1"/>
    <col min="2563" max="2563" width="17.28515625" style="4" customWidth="1"/>
    <col min="2564" max="2811" width="9.140625" style="4"/>
    <col min="2812" max="2812" width="24.85546875" style="4" bestFit="1" customWidth="1"/>
    <col min="2813" max="2817" width="12" style="4" customWidth="1"/>
    <col min="2818" max="2818" width="14.5703125" style="4" customWidth="1"/>
    <col min="2819" max="2819" width="17.28515625" style="4" customWidth="1"/>
    <col min="2820" max="3067" width="9.140625" style="4"/>
    <col min="3068" max="3068" width="24.85546875" style="4" bestFit="1" customWidth="1"/>
    <col min="3069" max="3073" width="12" style="4" customWidth="1"/>
    <col min="3074" max="3074" width="14.5703125" style="4" customWidth="1"/>
    <col min="3075" max="3075" width="17.28515625" style="4" customWidth="1"/>
    <col min="3076" max="3323" width="9.140625" style="4"/>
    <col min="3324" max="3324" width="24.85546875" style="4" bestFit="1" customWidth="1"/>
    <col min="3325" max="3329" width="12" style="4" customWidth="1"/>
    <col min="3330" max="3330" width="14.5703125" style="4" customWidth="1"/>
    <col min="3331" max="3331" width="17.28515625" style="4" customWidth="1"/>
    <col min="3332" max="3579" width="9.140625" style="4"/>
    <col min="3580" max="3580" width="24.85546875" style="4" bestFit="1" customWidth="1"/>
    <col min="3581" max="3585" width="12" style="4" customWidth="1"/>
    <col min="3586" max="3586" width="14.5703125" style="4" customWidth="1"/>
    <col min="3587" max="3587" width="17.28515625" style="4" customWidth="1"/>
    <col min="3588" max="3835" width="9.140625" style="4"/>
    <col min="3836" max="3836" width="24.85546875" style="4" bestFit="1" customWidth="1"/>
    <col min="3837" max="3841" width="12" style="4" customWidth="1"/>
    <col min="3842" max="3842" width="14.5703125" style="4" customWidth="1"/>
    <col min="3843" max="3843" width="17.28515625" style="4" customWidth="1"/>
    <col min="3844" max="4091" width="9.140625" style="4"/>
    <col min="4092" max="4092" width="24.85546875" style="4" bestFit="1" customWidth="1"/>
    <col min="4093" max="4097" width="12" style="4" customWidth="1"/>
    <col min="4098" max="4098" width="14.5703125" style="4" customWidth="1"/>
    <col min="4099" max="4099" width="17.28515625" style="4" customWidth="1"/>
    <col min="4100" max="4347" width="9.140625" style="4"/>
    <col min="4348" max="4348" width="24.85546875" style="4" bestFit="1" customWidth="1"/>
    <col min="4349" max="4353" width="12" style="4" customWidth="1"/>
    <col min="4354" max="4354" width="14.5703125" style="4" customWidth="1"/>
    <col min="4355" max="4355" width="17.28515625" style="4" customWidth="1"/>
    <col min="4356" max="4603" width="9.140625" style="4"/>
    <col min="4604" max="4604" width="24.85546875" style="4" bestFit="1" customWidth="1"/>
    <col min="4605" max="4609" width="12" style="4" customWidth="1"/>
    <col min="4610" max="4610" width="14.5703125" style="4" customWidth="1"/>
    <col min="4611" max="4611" width="17.28515625" style="4" customWidth="1"/>
    <col min="4612" max="4859" width="9.140625" style="4"/>
    <col min="4860" max="4860" width="24.85546875" style="4" bestFit="1" customWidth="1"/>
    <col min="4861" max="4865" width="12" style="4" customWidth="1"/>
    <col min="4866" max="4866" width="14.5703125" style="4" customWidth="1"/>
    <col min="4867" max="4867" width="17.28515625" style="4" customWidth="1"/>
    <col min="4868" max="5115" width="9.140625" style="4"/>
    <col min="5116" max="5116" width="24.85546875" style="4" bestFit="1" customWidth="1"/>
    <col min="5117" max="5121" width="12" style="4" customWidth="1"/>
    <col min="5122" max="5122" width="14.5703125" style="4" customWidth="1"/>
    <col min="5123" max="5123" width="17.28515625" style="4" customWidth="1"/>
    <col min="5124" max="5371" width="9.140625" style="4"/>
    <col min="5372" max="5372" width="24.85546875" style="4" bestFit="1" customWidth="1"/>
    <col min="5373" max="5377" width="12" style="4" customWidth="1"/>
    <col min="5378" max="5378" width="14.5703125" style="4" customWidth="1"/>
    <col min="5379" max="5379" width="17.28515625" style="4" customWidth="1"/>
    <col min="5380" max="5627" width="9.140625" style="4"/>
    <col min="5628" max="5628" width="24.85546875" style="4" bestFit="1" customWidth="1"/>
    <col min="5629" max="5633" width="12" style="4" customWidth="1"/>
    <col min="5634" max="5634" width="14.5703125" style="4" customWidth="1"/>
    <col min="5635" max="5635" width="17.28515625" style="4" customWidth="1"/>
    <col min="5636" max="5883" width="9.140625" style="4"/>
    <col min="5884" max="5884" width="24.85546875" style="4" bestFit="1" customWidth="1"/>
    <col min="5885" max="5889" width="12" style="4" customWidth="1"/>
    <col min="5890" max="5890" width="14.5703125" style="4" customWidth="1"/>
    <col min="5891" max="5891" width="17.28515625" style="4" customWidth="1"/>
    <col min="5892" max="6139" width="9.140625" style="4"/>
    <col min="6140" max="6140" width="24.85546875" style="4" bestFit="1" customWidth="1"/>
    <col min="6141" max="6145" width="12" style="4" customWidth="1"/>
    <col min="6146" max="6146" width="14.5703125" style="4" customWidth="1"/>
    <col min="6147" max="6147" width="17.28515625" style="4" customWidth="1"/>
    <col min="6148" max="6395" width="9.140625" style="4"/>
    <col min="6396" max="6396" width="24.85546875" style="4" bestFit="1" customWidth="1"/>
    <col min="6397" max="6401" width="12" style="4" customWidth="1"/>
    <col min="6402" max="6402" width="14.5703125" style="4" customWidth="1"/>
    <col min="6403" max="6403" width="17.28515625" style="4" customWidth="1"/>
    <col min="6404" max="6651" width="9.140625" style="4"/>
    <col min="6652" max="6652" width="24.85546875" style="4" bestFit="1" customWidth="1"/>
    <col min="6653" max="6657" width="12" style="4" customWidth="1"/>
    <col min="6658" max="6658" width="14.5703125" style="4" customWidth="1"/>
    <col min="6659" max="6659" width="17.28515625" style="4" customWidth="1"/>
    <col min="6660" max="6907" width="9.140625" style="4"/>
    <col min="6908" max="6908" width="24.85546875" style="4" bestFit="1" customWidth="1"/>
    <col min="6909" max="6913" width="12" style="4" customWidth="1"/>
    <col min="6914" max="6914" width="14.5703125" style="4" customWidth="1"/>
    <col min="6915" max="6915" width="17.28515625" style="4" customWidth="1"/>
    <col min="6916" max="7163" width="9.140625" style="4"/>
    <col min="7164" max="7164" width="24.85546875" style="4" bestFit="1" customWidth="1"/>
    <col min="7165" max="7169" width="12" style="4" customWidth="1"/>
    <col min="7170" max="7170" width="14.5703125" style="4" customWidth="1"/>
    <col min="7171" max="7171" width="17.28515625" style="4" customWidth="1"/>
    <col min="7172" max="7419" width="9.140625" style="4"/>
    <col min="7420" max="7420" width="24.85546875" style="4" bestFit="1" customWidth="1"/>
    <col min="7421" max="7425" width="12" style="4" customWidth="1"/>
    <col min="7426" max="7426" width="14.5703125" style="4" customWidth="1"/>
    <col min="7427" max="7427" width="17.28515625" style="4" customWidth="1"/>
    <col min="7428" max="7675" width="9.140625" style="4"/>
    <col min="7676" max="7676" width="24.85546875" style="4" bestFit="1" customWidth="1"/>
    <col min="7677" max="7681" width="12" style="4" customWidth="1"/>
    <col min="7682" max="7682" width="14.5703125" style="4" customWidth="1"/>
    <col min="7683" max="7683" width="17.28515625" style="4" customWidth="1"/>
    <col min="7684" max="7931" width="9.140625" style="4"/>
    <col min="7932" max="7932" width="24.85546875" style="4" bestFit="1" customWidth="1"/>
    <col min="7933" max="7937" width="12" style="4" customWidth="1"/>
    <col min="7938" max="7938" width="14.5703125" style="4" customWidth="1"/>
    <col min="7939" max="7939" width="17.28515625" style="4" customWidth="1"/>
    <col min="7940" max="8187" width="9.140625" style="4"/>
    <col min="8188" max="8188" width="24.85546875" style="4" bestFit="1" customWidth="1"/>
    <col min="8189" max="8193" width="12" style="4" customWidth="1"/>
    <col min="8194" max="8194" width="14.5703125" style="4" customWidth="1"/>
    <col min="8195" max="8195" width="17.28515625" style="4" customWidth="1"/>
    <col min="8196" max="8443" width="9.140625" style="4"/>
    <col min="8444" max="8444" width="24.85546875" style="4" bestFit="1" customWidth="1"/>
    <col min="8445" max="8449" width="12" style="4" customWidth="1"/>
    <col min="8450" max="8450" width="14.5703125" style="4" customWidth="1"/>
    <col min="8451" max="8451" width="17.28515625" style="4" customWidth="1"/>
    <col min="8452" max="8699" width="9.140625" style="4"/>
    <col min="8700" max="8700" width="24.85546875" style="4" bestFit="1" customWidth="1"/>
    <col min="8701" max="8705" width="12" style="4" customWidth="1"/>
    <col min="8706" max="8706" width="14.5703125" style="4" customWidth="1"/>
    <col min="8707" max="8707" width="17.28515625" style="4" customWidth="1"/>
    <col min="8708" max="8955" width="9.140625" style="4"/>
    <col min="8956" max="8956" width="24.85546875" style="4" bestFit="1" customWidth="1"/>
    <col min="8957" max="8961" width="12" style="4" customWidth="1"/>
    <col min="8962" max="8962" width="14.5703125" style="4" customWidth="1"/>
    <col min="8963" max="8963" width="17.28515625" style="4" customWidth="1"/>
    <col min="8964" max="9211" width="9.140625" style="4"/>
    <col min="9212" max="9212" width="24.85546875" style="4" bestFit="1" customWidth="1"/>
    <col min="9213" max="9217" width="12" style="4" customWidth="1"/>
    <col min="9218" max="9218" width="14.5703125" style="4" customWidth="1"/>
    <col min="9219" max="9219" width="17.28515625" style="4" customWidth="1"/>
    <col min="9220" max="9467" width="9.140625" style="4"/>
    <col min="9468" max="9468" width="24.85546875" style="4" bestFit="1" customWidth="1"/>
    <col min="9469" max="9473" width="12" style="4" customWidth="1"/>
    <col min="9474" max="9474" width="14.5703125" style="4" customWidth="1"/>
    <col min="9475" max="9475" width="17.28515625" style="4" customWidth="1"/>
    <col min="9476" max="9723" width="9.140625" style="4"/>
    <col min="9724" max="9724" width="24.85546875" style="4" bestFit="1" customWidth="1"/>
    <col min="9725" max="9729" width="12" style="4" customWidth="1"/>
    <col min="9730" max="9730" width="14.5703125" style="4" customWidth="1"/>
    <col min="9731" max="9731" width="17.28515625" style="4" customWidth="1"/>
    <col min="9732" max="9979" width="9.140625" style="4"/>
    <col min="9980" max="9980" width="24.85546875" style="4" bestFit="1" customWidth="1"/>
    <col min="9981" max="9985" width="12" style="4" customWidth="1"/>
    <col min="9986" max="9986" width="14.5703125" style="4" customWidth="1"/>
    <col min="9987" max="9987" width="17.28515625" style="4" customWidth="1"/>
    <col min="9988" max="10235" width="9.140625" style="4"/>
    <col min="10236" max="10236" width="24.85546875" style="4" bestFit="1" customWidth="1"/>
    <col min="10237" max="10241" width="12" style="4" customWidth="1"/>
    <col min="10242" max="10242" width="14.5703125" style="4" customWidth="1"/>
    <col min="10243" max="10243" width="17.28515625" style="4" customWidth="1"/>
    <col min="10244" max="10491" width="9.140625" style="4"/>
    <col min="10492" max="10492" width="24.85546875" style="4" bestFit="1" customWidth="1"/>
    <col min="10493" max="10497" width="12" style="4" customWidth="1"/>
    <col min="10498" max="10498" width="14.5703125" style="4" customWidth="1"/>
    <col min="10499" max="10499" width="17.28515625" style="4" customWidth="1"/>
    <col min="10500" max="10747" width="9.140625" style="4"/>
    <col min="10748" max="10748" width="24.85546875" style="4" bestFit="1" customWidth="1"/>
    <col min="10749" max="10753" width="12" style="4" customWidth="1"/>
    <col min="10754" max="10754" width="14.5703125" style="4" customWidth="1"/>
    <col min="10755" max="10755" width="17.28515625" style="4" customWidth="1"/>
    <col min="10756" max="11003" width="9.140625" style="4"/>
    <col min="11004" max="11004" width="24.85546875" style="4" bestFit="1" customWidth="1"/>
    <col min="11005" max="11009" width="12" style="4" customWidth="1"/>
    <col min="11010" max="11010" width="14.5703125" style="4" customWidth="1"/>
    <col min="11011" max="11011" width="17.28515625" style="4" customWidth="1"/>
    <col min="11012" max="11259" width="9.140625" style="4"/>
    <col min="11260" max="11260" width="24.85546875" style="4" bestFit="1" customWidth="1"/>
    <col min="11261" max="11265" width="12" style="4" customWidth="1"/>
    <col min="11266" max="11266" width="14.5703125" style="4" customWidth="1"/>
    <col min="11267" max="11267" width="17.28515625" style="4" customWidth="1"/>
    <col min="11268" max="11515" width="9.140625" style="4"/>
    <col min="11516" max="11516" width="24.85546875" style="4" bestFit="1" customWidth="1"/>
    <col min="11517" max="11521" width="12" style="4" customWidth="1"/>
    <col min="11522" max="11522" width="14.5703125" style="4" customWidth="1"/>
    <col min="11523" max="11523" width="17.28515625" style="4" customWidth="1"/>
    <col min="11524" max="11771" width="9.140625" style="4"/>
    <col min="11772" max="11772" width="24.85546875" style="4" bestFit="1" customWidth="1"/>
    <col min="11773" max="11777" width="12" style="4" customWidth="1"/>
    <col min="11778" max="11778" width="14.5703125" style="4" customWidth="1"/>
    <col min="11779" max="11779" width="17.28515625" style="4" customWidth="1"/>
    <col min="11780" max="12027" width="9.140625" style="4"/>
    <col min="12028" max="12028" width="24.85546875" style="4" bestFit="1" customWidth="1"/>
    <col min="12029" max="12033" width="12" style="4" customWidth="1"/>
    <col min="12034" max="12034" width="14.5703125" style="4" customWidth="1"/>
    <col min="12035" max="12035" width="17.28515625" style="4" customWidth="1"/>
    <col min="12036" max="12283" width="9.140625" style="4"/>
    <col min="12284" max="12284" width="24.85546875" style="4" bestFit="1" customWidth="1"/>
    <col min="12285" max="12289" width="12" style="4" customWidth="1"/>
    <col min="12290" max="12290" width="14.5703125" style="4" customWidth="1"/>
    <col min="12291" max="12291" width="17.28515625" style="4" customWidth="1"/>
    <col min="12292" max="12539" width="9.140625" style="4"/>
    <col min="12540" max="12540" width="24.85546875" style="4" bestFit="1" customWidth="1"/>
    <col min="12541" max="12545" width="12" style="4" customWidth="1"/>
    <col min="12546" max="12546" width="14.5703125" style="4" customWidth="1"/>
    <col min="12547" max="12547" width="17.28515625" style="4" customWidth="1"/>
    <col min="12548" max="12795" width="9.140625" style="4"/>
    <col min="12796" max="12796" width="24.85546875" style="4" bestFit="1" customWidth="1"/>
    <col min="12797" max="12801" width="12" style="4" customWidth="1"/>
    <col min="12802" max="12802" width="14.5703125" style="4" customWidth="1"/>
    <col min="12803" max="12803" width="17.28515625" style="4" customWidth="1"/>
    <col min="12804" max="13051" width="9.140625" style="4"/>
    <col min="13052" max="13052" width="24.85546875" style="4" bestFit="1" customWidth="1"/>
    <col min="13053" max="13057" width="12" style="4" customWidth="1"/>
    <col min="13058" max="13058" width="14.5703125" style="4" customWidth="1"/>
    <col min="13059" max="13059" width="17.28515625" style="4" customWidth="1"/>
    <col min="13060" max="13307" width="9.140625" style="4"/>
    <col min="13308" max="13308" width="24.85546875" style="4" bestFit="1" customWidth="1"/>
    <col min="13309" max="13313" width="12" style="4" customWidth="1"/>
    <col min="13314" max="13314" width="14.5703125" style="4" customWidth="1"/>
    <col min="13315" max="13315" width="17.28515625" style="4" customWidth="1"/>
    <col min="13316" max="13563" width="9.140625" style="4"/>
    <col min="13564" max="13564" width="24.85546875" style="4" bestFit="1" customWidth="1"/>
    <col min="13565" max="13569" width="12" style="4" customWidth="1"/>
    <col min="13570" max="13570" width="14.5703125" style="4" customWidth="1"/>
    <col min="13571" max="13571" width="17.28515625" style="4" customWidth="1"/>
    <col min="13572" max="13819" width="9.140625" style="4"/>
    <col min="13820" max="13820" width="24.85546875" style="4" bestFit="1" customWidth="1"/>
    <col min="13821" max="13825" width="12" style="4" customWidth="1"/>
    <col min="13826" max="13826" width="14.5703125" style="4" customWidth="1"/>
    <col min="13827" max="13827" width="17.28515625" style="4" customWidth="1"/>
    <col min="13828" max="14075" width="9.140625" style="4"/>
    <col min="14076" max="14076" width="24.85546875" style="4" bestFit="1" customWidth="1"/>
    <col min="14077" max="14081" width="12" style="4" customWidth="1"/>
    <col min="14082" max="14082" width="14.5703125" style="4" customWidth="1"/>
    <col min="14083" max="14083" width="17.28515625" style="4" customWidth="1"/>
    <col min="14084" max="14331" width="9.140625" style="4"/>
    <col min="14332" max="14332" width="24.85546875" style="4" bestFit="1" customWidth="1"/>
    <col min="14333" max="14337" width="12" style="4" customWidth="1"/>
    <col min="14338" max="14338" width="14.5703125" style="4" customWidth="1"/>
    <col min="14339" max="14339" width="17.28515625" style="4" customWidth="1"/>
    <col min="14340" max="14587" width="9.140625" style="4"/>
    <col min="14588" max="14588" width="24.85546875" style="4" bestFit="1" customWidth="1"/>
    <col min="14589" max="14593" width="12" style="4" customWidth="1"/>
    <col min="14594" max="14594" width="14.5703125" style="4" customWidth="1"/>
    <col min="14595" max="14595" width="17.28515625" style="4" customWidth="1"/>
    <col min="14596" max="14843" width="9.140625" style="4"/>
    <col min="14844" max="14844" width="24.85546875" style="4" bestFit="1" customWidth="1"/>
    <col min="14845" max="14849" width="12" style="4" customWidth="1"/>
    <col min="14850" max="14850" width="14.5703125" style="4" customWidth="1"/>
    <col min="14851" max="14851" width="17.28515625" style="4" customWidth="1"/>
    <col min="14852" max="15099" width="9.140625" style="4"/>
    <col min="15100" max="15100" width="24.85546875" style="4" bestFit="1" customWidth="1"/>
    <col min="15101" max="15105" width="12" style="4" customWidth="1"/>
    <col min="15106" max="15106" width="14.5703125" style="4" customWidth="1"/>
    <col min="15107" max="15107" width="17.28515625" style="4" customWidth="1"/>
    <col min="15108" max="15355" width="9.140625" style="4"/>
    <col min="15356" max="15356" width="24.85546875" style="4" bestFit="1" customWidth="1"/>
    <col min="15357" max="15361" width="12" style="4" customWidth="1"/>
    <col min="15362" max="15362" width="14.5703125" style="4" customWidth="1"/>
    <col min="15363" max="15363" width="17.28515625" style="4" customWidth="1"/>
    <col min="15364" max="15611" width="9.140625" style="4"/>
    <col min="15612" max="15612" width="24.85546875" style="4" bestFit="1" customWidth="1"/>
    <col min="15613" max="15617" width="12" style="4" customWidth="1"/>
    <col min="15618" max="15618" width="14.5703125" style="4" customWidth="1"/>
    <col min="15619" max="15619" width="17.28515625" style="4" customWidth="1"/>
    <col min="15620" max="15867" width="9.140625" style="4"/>
    <col min="15868" max="15868" width="24.85546875" style="4" bestFit="1" customWidth="1"/>
    <col min="15869" max="15873" width="12" style="4" customWidth="1"/>
    <col min="15874" max="15874" width="14.5703125" style="4" customWidth="1"/>
    <col min="15875" max="15875" width="17.28515625" style="4" customWidth="1"/>
    <col min="15876" max="16123" width="9.140625" style="4"/>
    <col min="16124" max="16124" width="24.85546875" style="4" bestFit="1" customWidth="1"/>
    <col min="16125" max="16129" width="12" style="4" customWidth="1"/>
    <col min="16130" max="16130" width="14.5703125" style="4" customWidth="1"/>
    <col min="16131" max="16131" width="17.28515625" style="4" customWidth="1"/>
    <col min="16132" max="16384" width="9.140625" style="4"/>
  </cols>
  <sheetData>
    <row r="1" spans="1:11" x14ac:dyDescent="0.2">
      <c r="C1" s="62"/>
      <c r="D1" s="62"/>
    </row>
    <row r="2" spans="1:11" x14ac:dyDescent="0.2">
      <c r="C2" s="62" t="s">
        <v>119</v>
      </c>
      <c r="D2" s="62"/>
      <c r="E2" s="63"/>
      <c r="F2" s="63"/>
      <c r="G2" s="63"/>
      <c r="H2" s="63"/>
    </row>
    <row r="3" spans="1:11" ht="6.75" customHeight="1" thickBot="1" x14ac:dyDescent="0.3"/>
    <row r="4" spans="1:11" ht="15" customHeight="1" x14ac:dyDescent="0.2">
      <c r="B4" s="64" t="s">
        <v>70</v>
      </c>
      <c r="C4" s="58" t="s">
        <v>0</v>
      </c>
      <c r="D4" s="70" t="s">
        <v>93</v>
      </c>
      <c r="E4" s="72" t="s">
        <v>92</v>
      </c>
      <c r="F4" s="66" t="s">
        <v>120</v>
      </c>
      <c r="G4" s="74" t="s">
        <v>89</v>
      </c>
      <c r="H4" s="76" t="s">
        <v>91</v>
      </c>
    </row>
    <row r="5" spans="1:11" ht="65.25" customHeight="1" thickBot="1" x14ac:dyDescent="0.25">
      <c r="B5" s="65"/>
      <c r="C5" s="59"/>
      <c r="D5" s="71"/>
      <c r="E5" s="73"/>
      <c r="F5" s="67"/>
      <c r="G5" s="75"/>
      <c r="H5" s="77"/>
      <c r="I5" s="41"/>
      <c r="J5" s="42" t="s">
        <v>124</v>
      </c>
      <c r="K5" s="42" t="s">
        <v>117</v>
      </c>
    </row>
    <row r="6" spans="1:11" ht="15" x14ac:dyDescent="0.2">
      <c r="A6" s="10"/>
      <c r="B6" s="15" t="s">
        <v>31</v>
      </c>
      <c r="C6" s="11" t="s">
        <v>1</v>
      </c>
      <c r="D6" s="30">
        <v>4210801</v>
      </c>
      <c r="E6" s="12"/>
      <c r="F6" s="13">
        <v>613</v>
      </c>
      <c r="G6" s="14">
        <f>+F6*100</f>
        <v>61300</v>
      </c>
      <c r="H6" s="38"/>
      <c r="I6" s="41"/>
      <c r="J6" s="42">
        <f>F6*$J$55</f>
        <v>91602.559027717361</v>
      </c>
      <c r="K6" s="42"/>
    </row>
    <row r="7" spans="1:11" ht="15" x14ac:dyDescent="0.2">
      <c r="A7" s="10"/>
      <c r="B7" s="16" t="s">
        <v>32</v>
      </c>
      <c r="C7" s="1" t="s">
        <v>30</v>
      </c>
      <c r="D7" s="19">
        <v>1089996</v>
      </c>
      <c r="E7" s="7"/>
      <c r="F7" s="8">
        <v>335</v>
      </c>
      <c r="G7" s="9">
        <f t="shared" ref="G7:G49" si="0">+F7*100</f>
        <v>33500</v>
      </c>
      <c r="H7" s="39"/>
      <c r="I7" s="41"/>
      <c r="J7" s="42">
        <f t="shared" ref="J7:J49" si="1">F7*$J$55</f>
        <v>50060.126059193011</v>
      </c>
      <c r="K7" s="42"/>
    </row>
    <row r="8" spans="1:11" ht="15" x14ac:dyDescent="0.2">
      <c r="A8" s="10"/>
      <c r="B8" s="16" t="s">
        <v>33</v>
      </c>
      <c r="C8" s="1" t="s">
        <v>2</v>
      </c>
      <c r="D8" s="19"/>
      <c r="E8" s="7"/>
      <c r="F8" s="8">
        <v>152</v>
      </c>
      <c r="G8" s="9">
        <f t="shared" si="0"/>
        <v>15200</v>
      </c>
      <c r="H8" s="39"/>
      <c r="I8" s="41"/>
      <c r="J8" s="42">
        <f t="shared" si="1"/>
        <v>22713.8482417831</v>
      </c>
      <c r="K8" s="42"/>
    </row>
    <row r="9" spans="1:11" ht="15" x14ac:dyDescent="0.2">
      <c r="A9" s="10"/>
      <c r="B9" s="16" t="s">
        <v>34</v>
      </c>
      <c r="C9" s="1" t="s">
        <v>3</v>
      </c>
      <c r="D9" s="19">
        <v>4059147</v>
      </c>
      <c r="E9" s="7"/>
      <c r="F9" s="8">
        <v>337</v>
      </c>
      <c r="G9" s="9">
        <f t="shared" si="0"/>
        <v>33700</v>
      </c>
      <c r="H9" s="39"/>
      <c r="I9" s="41"/>
      <c r="J9" s="42">
        <f t="shared" si="1"/>
        <v>50358.992483426999</v>
      </c>
      <c r="K9" s="42"/>
    </row>
    <row r="10" spans="1:11" ht="15" x14ac:dyDescent="0.2">
      <c r="A10" s="10"/>
      <c r="B10" s="16" t="s">
        <v>35</v>
      </c>
      <c r="C10" s="1" t="s">
        <v>4</v>
      </c>
      <c r="D10" s="19">
        <v>5256145</v>
      </c>
      <c r="E10" s="7"/>
      <c r="F10" s="8">
        <v>774</v>
      </c>
      <c r="G10" s="9">
        <f t="shared" si="0"/>
        <v>77400</v>
      </c>
      <c r="H10" s="39"/>
      <c r="I10" s="41"/>
      <c r="J10" s="42">
        <f t="shared" si="1"/>
        <v>115661.30617855341</v>
      </c>
      <c r="K10" s="42"/>
    </row>
    <row r="11" spans="1:11" ht="15" x14ac:dyDescent="0.2">
      <c r="A11" s="10"/>
      <c r="B11" s="17" t="s">
        <v>62</v>
      </c>
      <c r="C11" s="3" t="s">
        <v>5</v>
      </c>
      <c r="D11" s="19">
        <v>181666</v>
      </c>
      <c r="E11" s="7"/>
      <c r="F11" s="8"/>
      <c r="G11" s="9">
        <f t="shared" si="0"/>
        <v>0</v>
      </c>
      <c r="H11" s="39"/>
      <c r="I11" s="41"/>
      <c r="J11" s="42">
        <f t="shared" si="1"/>
        <v>0</v>
      </c>
      <c r="K11" s="42"/>
    </row>
    <row r="12" spans="1:11" ht="15" x14ac:dyDescent="0.2">
      <c r="A12" s="10"/>
      <c r="B12" s="16" t="s">
        <v>36</v>
      </c>
      <c r="C12" s="2" t="s">
        <v>61</v>
      </c>
      <c r="D12" s="19"/>
      <c r="E12" s="7"/>
      <c r="F12" s="8">
        <v>783</v>
      </c>
      <c r="G12" s="9">
        <f t="shared" si="0"/>
        <v>78300</v>
      </c>
      <c r="H12" s="39"/>
      <c r="I12" s="41"/>
      <c r="J12" s="42">
        <f t="shared" si="1"/>
        <v>117006.20508760636</v>
      </c>
      <c r="K12" s="42"/>
    </row>
    <row r="13" spans="1:11" ht="15" x14ac:dyDescent="0.2">
      <c r="A13" s="10"/>
      <c r="B13" s="16" t="s">
        <v>37</v>
      </c>
      <c r="C13" s="2" t="s">
        <v>63</v>
      </c>
      <c r="D13" s="19"/>
      <c r="E13" s="7"/>
      <c r="F13" s="8">
        <v>525</v>
      </c>
      <c r="G13" s="9">
        <f t="shared" si="0"/>
        <v>52500</v>
      </c>
      <c r="H13" s="39"/>
      <c r="I13" s="41"/>
      <c r="J13" s="42">
        <f t="shared" si="1"/>
        <v>78452.436361421889</v>
      </c>
      <c r="K13" s="42"/>
    </row>
    <row r="14" spans="1:11" ht="15" x14ac:dyDescent="0.2">
      <c r="A14" s="10"/>
      <c r="B14" s="16" t="s">
        <v>38</v>
      </c>
      <c r="C14" s="1" t="s">
        <v>6</v>
      </c>
      <c r="D14" s="19">
        <v>1278969</v>
      </c>
      <c r="E14" s="7"/>
      <c r="F14" s="8">
        <v>1063</v>
      </c>
      <c r="G14" s="9">
        <f t="shared" si="0"/>
        <v>106300</v>
      </c>
      <c r="H14" s="39"/>
      <c r="I14" s="41"/>
      <c r="J14" s="42">
        <f t="shared" si="1"/>
        <v>158847.5044803647</v>
      </c>
      <c r="K14" s="42"/>
    </row>
    <row r="15" spans="1:11" ht="15" x14ac:dyDescent="0.2">
      <c r="A15" s="10"/>
      <c r="B15" s="16" t="s">
        <v>39</v>
      </c>
      <c r="C15" s="1" t="s">
        <v>7</v>
      </c>
      <c r="D15" s="19">
        <v>580591</v>
      </c>
      <c r="E15" s="7"/>
      <c r="F15" s="8">
        <v>116</v>
      </c>
      <c r="G15" s="9">
        <f t="shared" si="0"/>
        <v>11600</v>
      </c>
      <c r="H15" s="39"/>
      <c r="I15" s="41"/>
      <c r="J15" s="42">
        <f t="shared" si="1"/>
        <v>17334.252605571313</v>
      </c>
      <c r="K15" s="42"/>
    </row>
    <row r="16" spans="1:11" ht="15" x14ac:dyDescent="0.2">
      <c r="A16" s="10"/>
      <c r="B16" s="16" t="s">
        <v>40</v>
      </c>
      <c r="C16" s="1" t="s">
        <v>8</v>
      </c>
      <c r="D16" s="19">
        <v>2592919</v>
      </c>
      <c r="E16" s="7"/>
      <c r="F16" s="8">
        <v>630</v>
      </c>
      <c r="G16" s="9">
        <f t="shared" si="0"/>
        <v>63000</v>
      </c>
      <c r="H16" s="39"/>
      <c r="I16" s="41"/>
      <c r="J16" s="42">
        <f t="shared" si="1"/>
        <v>94142.923633706261</v>
      </c>
      <c r="K16" s="42"/>
    </row>
    <row r="17" spans="1:11" ht="15" x14ac:dyDescent="0.2">
      <c r="A17" s="10"/>
      <c r="B17" s="16" t="s">
        <v>41</v>
      </c>
      <c r="C17" s="2" t="s">
        <v>65</v>
      </c>
      <c r="D17" s="19"/>
      <c r="E17" s="7"/>
      <c r="F17" s="8">
        <v>933</v>
      </c>
      <c r="G17" s="9">
        <f t="shared" si="0"/>
        <v>93300</v>
      </c>
      <c r="H17" s="39"/>
      <c r="I17" s="41"/>
      <c r="J17" s="42">
        <f t="shared" si="1"/>
        <v>139421.18690515548</v>
      </c>
      <c r="K17" s="42"/>
    </row>
    <row r="18" spans="1:11" ht="15" x14ac:dyDescent="0.2">
      <c r="A18" s="10"/>
      <c r="B18" s="16" t="s">
        <v>42</v>
      </c>
      <c r="C18" s="2" t="s">
        <v>66</v>
      </c>
      <c r="D18" s="19"/>
      <c r="E18" s="7"/>
      <c r="F18" s="8">
        <v>214</v>
      </c>
      <c r="G18" s="9">
        <f t="shared" si="0"/>
        <v>21400</v>
      </c>
      <c r="H18" s="39"/>
      <c r="I18" s="41"/>
      <c r="J18" s="42">
        <f t="shared" si="1"/>
        <v>31978.70739303673</v>
      </c>
      <c r="K18" s="42"/>
    </row>
    <row r="19" spans="1:11" ht="15" x14ac:dyDescent="0.2">
      <c r="A19" s="10"/>
      <c r="B19" s="16" t="s">
        <v>43</v>
      </c>
      <c r="C19" s="1" t="s">
        <v>9</v>
      </c>
      <c r="D19" s="19">
        <v>5154149</v>
      </c>
      <c r="E19" s="7"/>
      <c r="F19" s="8">
        <v>1544</v>
      </c>
      <c r="G19" s="9">
        <f t="shared" si="0"/>
        <v>154400</v>
      </c>
      <c r="H19" s="39"/>
      <c r="I19" s="41"/>
      <c r="J19" s="42">
        <f t="shared" si="1"/>
        <v>230724.87950863884</v>
      </c>
      <c r="K19" s="42"/>
    </row>
    <row r="20" spans="1:11" ht="15" x14ac:dyDescent="0.2">
      <c r="A20" s="10"/>
      <c r="B20" s="16" t="s">
        <v>44</v>
      </c>
      <c r="C20" s="1" t="s">
        <v>10</v>
      </c>
      <c r="D20" s="19">
        <v>1038877</v>
      </c>
      <c r="E20" s="7"/>
      <c r="F20" s="8">
        <v>743</v>
      </c>
      <c r="G20" s="9">
        <f t="shared" si="0"/>
        <v>74300</v>
      </c>
      <c r="H20" s="39"/>
      <c r="I20" s="41"/>
      <c r="J20" s="42">
        <f t="shared" si="1"/>
        <v>111028.8766029266</v>
      </c>
      <c r="K20" s="42"/>
    </row>
    <row r="21" spans="1:11" ht="15" x14ac:dyDescent="0.2">
      <c r="A21" s="10"/>
      <c r="B21" s="16" t="s">
        <v>45</v>
      </c>
      <c r="C21" s="1" t="s">
        <v>11</v>
      </c>
      <c r="D21" s="19">
        <v>769992</v>
      </c>
      <c r="E21" s="7"/>
      <c r="F21" s="8">
        <v>54</v>
      </c>
      <c r="G21" s="9">
        <f t="shared" si="0"/>
        <v>5400</v>
      </c>
      <c r="H21" s="39"/>
      <c r="I21" s="41"/>
      <c r="J21" s="42">
        <f t="shared" si="1"/>
        <v>8069.3934543176802</v>
      </c>
      <c r="K21" s="42"/>
    </row>
    <row r="22" spans="1:11" ht="15" x14ac:dyDescent="0.2">
      <c r="A22" s="10"/>
      <c r="B22" s="16" t="s">
        <v>46</v>
      </c>
      <c r="C22" s="1" t="s">
        <v>12</v>
      </c>
      <c r="D22" s="19">
        <v>725519</v>
      </c>
      <c r="E22" s="7"/>
      <c r="F22" s="8">
        <v>1384</v>
      </c>
      <c r="G22" s="9">
        <f t="shared" si="0"/>
        <v>138400</v>
      </c>
      <c r="H22" s="39"/>
      <c r="I22" s="41"/>
      <c r="J22" s="42">
        <f t="shared" si="1"/>
        <v>206815.5655699198</v>
      </c>
      <c r="K22" s="42"/>
    </row>
    <row r="23" spans="1:11" ht="15" x14ac:dyDescent="0.2">
      <c r="A23" s="10"/>
      <c r="B23" s="16" t="s">
        <v>47</v>
      </c>
      <c r="C23" s="2" t="s">
        <v>69</v>
      </c>
      <c r="D23" s="19">
        <v>562325</v>
      </c>
      <c r="E23" s="7"/>
      <c r="F23" s="8">
        <v>176</v>
      </c>
      <c r="G23" s="9">
        <f t="shared" si="0"/>
        <v>17600</v>
      </c>
      <c r="H23" s="39"/>
      <c r="I23" s="41"/>
      <c r="J23" s="42">
        <f t="shared" si="1"/>
        <v>26300.245332590956</v>
      </c>
      <c r="K23" s="42"/>
    </row>
    <row r="24" spans="1:11" ht="15" x14ac:dyDescent="0.2">
      <c r="A24" s="10"/>
      <c r="B24" s="16" t="s">
        <v>48</v>
      </c>
      <c r="C24" s="1" t="s">
        <v>14</v>
      </c>
      <c r="D24" s="19">
        <v>347089</v>
      </c>
      <c r="E24" s="7"/>
      <c r="F24" s="8">
        <v>66</v>
      </c>
      <c r="G24" s="9">
        <f t="shared" si="0"/>
        <v>6600</v>
      </c>
      <c r="H24" s="39"/>
      <c r="I24" s="41"/>
      <c r="J24" s="42">
        <f t="shared" si="1"/>
        <v>9862.5919997216079</v>
      </c>
      <c r="K24" s="42"/>
    </row>
    <row r="25" spans="1:11" ht="15" x14ac:dyDescent="0.2">
      <c r="A25" s="10"/>
      <c r="B25" s="16" t="s">
        <v>49</v>
      </c>
      <c r="C25" s="2" t="s">
        <v>73</v>
      </c>
      <c r="D25" s="19">
        <v>65977</v>
      </c>
      <c r="E25" s="7"/>
      <c r="F25" s="8">
        <v>6675</v>
      </c>
      <c r="G25" s="9">
        <f t="shared" si="0"/>
        <v>667500</v>
      </c>
      <c r="H25" s="39"/>
      <c r="I25" s="41"/>
      <c r="J25" s="42">
        <f t="shared" si="1"/>
        <v>997466.69088093541</v>
      </c>
      <c r="K25" s="42"/>
    </row>
    <row r="26" spans="1:11" ht="15" x14ac:dyDescent="0.2">
      <c r="A26" s="10"/>
      <c r="B26" s="16" t="s">
        <v>50</v>
      </c>
      <c r="C26" s="1" t="s">
        <v>13</v>
      </c>
      <c r="D26" s="19">
        <v>1088851</v>
      </c>
      <c r="E26" s="7"/>
      <c r="F26" s="8">
        <v>619</v>
      </c>
      <c r="G26" s="9">
        <f t="shared" si="0"/>
        <v>61900</v>
      </c>
      <c r="H26" s="39"/>
      <c r="I26" s="41"/>
      <c r="J26" s="42">
        <f t="shared" si="1"/>
        <v>92499.158300419323</v>
      </c>
      <c r="K26" s="42"/>
    </row>
    <row r="27" spans="1:11" ht="15" x14ac:dyDescent="0.2">
      <c r="A27" s="10"/>
      <c r="B27" s="16" t="s">
        <v>51</v>
      </c>
      <c r="C27" s="1" t="s">
        <v>15</v>
      </c>
      <c r="D27" s="19">
        <v>4014937</v>
      </c>
      <c r="E27" s="7"/>
      <c r="F27" s="8">
        <v>1327</v>
      </c>
      <c r="G27" s="9">
        <f t="shared" si="0"/>
        <v>132700</v>
      </c>
      <c r="H27" s="39"/>
      <c r="I27" s="41"/>
      <c r="J27" s="42">
        <f t="shared" si="1"/>
        <v>198297.87247925112</v>
      </c>
      <c r="K27" s="42"/>
    </row>
    <row r="28" spans="1:11" ht="15" x14ac:dyDescent="0.2">
      <c r="A28" s="10"/>
      <c r="B28" s="16" t="s">
        <v>52</v>
      </c>
      <c r="C28" s="1" t="s">
        <v>16</v>
      </c>
      <c r="D28" s="19">
        <v>1463003</v>
      </c>
      <c r="E28" s="7"/>
      <c r="F28" s="8">
        <v>330</v>
      </c>
      <c r="G28" s="9">
        <f t="shared" si="0"/>
        <v>33000</v>
      </c>
      <c r="H28" s="39"/>
      <c r="I28" s="41"/>
      <c r="J28" s="42">
        <f t="shared" si="1"/>
        <v>49312.959998608043</v>
      </c>
      <c r="K28" s="42"/>
    </row>
    <row r="29" spans="1:11" ht="15" x14ac:dyDescent="0.2">
      <c r="A29" s="10"/>
      <c r="B29" s="16" t="s">
        <v>53</v>
      </c>
      <c r="C29" s="2" t="s">
        <v>75</v>
      </c>
      <c r="D29" s="19"/>
      <c r="E29" s="7"/>
      <c r="F29" s="8">
        <v>236</v>
      </c>
      <c r="G29" s="9">
        <f t="shared" si="0"/>
        <v>23600</v>
      </c>
      <c r="H29" s="39"/>
      <c r="I29" s="41"/>
      <c r="J29" s="42">
        <f t="shared" si="1"/>
        <v>35266.238059610601</v>
      </c>
      <c r="K29" s="42"/>
    </row>
    <row r="30" spans="1:11" ht="15" x14ac:dyDescent="0.2">
      <c r="A30" s="10"/>
      <c r="B30" s="16" t="s">
        <v>54</v>
      </c>
      <c r="C30" s="2" t="s">
        <v>76</v>
      </c>
      <c r="D30" s="19"/>
      <c r="E30" s="7"/>
      <c r="F30" s="8">
        <v>261</v>
      </c>
      <c r="G30" s="9">
        <f t="shared" si="0"/>
        <v>26100</v>
      </c>
      <c r="H30" s="39"/>
      <c r="I30" s="41"/>
      <c r="J30" s="42">
        <f t="shared" si="1"/>
        <v>39002.06836253545</v>
      </c>
      <c r="K30" s="42"/>
    </row>
    <row r="31" spans="1:11" ht="15" x14ac:dyDescent="0.2">
      <c r="A31" s="10"/>
      <c r="B31" s="16" t="s">
        <v>55</v>
      </c>
      <c r="C31" s="2" t="s">
        <v>77</v>
      </c>
      <c r="D31" s="19"/>
      <c r="E31" s="7"/>
      <c r="F31" s="8">
        <v>1984</v>
      </c>
      <c r="G31" s="9">
        <f t="shared" si="0"/>
        <v>198400</v>
      </c>
      <c r="H31" s="39"/>
      <c r="I31" s="41"/>
      <c r="J31" s="42">
        <f t="shared" si="1"/>
        <v>296475.49284011626</v>
      </c>
      <c r="K31" s="42"/>
    </row>
    <row r="32" spans="1:11" ht="15" x14ac:dyDescent="0.2">
      <c r="A32" s="10"/>
      <c r="B32" s="16" t="s">
        <v>56</v>
      </c>
      <c r="C32" s="1" t="s">
        <v>17</v>
      </c>
      <c r="D32" s="19">
        <v>1137500</v>
      </c>
      <c r="E32" s="7"/>
      <c r="F32" s="8">
        <v>352</v>
      </c>
      <c r="G32" s="9">
        <f t="shared" si="0"/>
        <v>35200</v>
      </c>
      <c r="H32" s="39"/>
      <c r="I32" s="41"/>
      <c r="J32" s="42">
        <f t="shared" si="1"/>
        <v>52600.490665181911</v>
      </c>
      <c r="K32" s="42"/>
    </row>
    <row r="33" spans="1:11" ht="15" x14ac:dyDescent="0.2">
      <c r="A33" s="10"/>
      <c r="B33" s="16" t="s">
        <v>57</v>
      </c>
      <c r="C33" s="1" t="s">
        <v>18</v>
      </c>
      <c r="D33" s="19">
        <v>8441470</v>
      </c>
      <c r="E33" s="7"/>
      <c r="F33" s="8">
        <v>1079</v>
      </c>
      <c r="G33" s="9">
        <f t="shared" si="0"/>
        <v>107900</v>
      </c>
      <c r="H33" s="39"/>
      <c r="I33" s="41"/>
      <c r="J33" s="42">
        <f t="shared" si="1"/>
        <v>161238.4358742366</v>
      </c>
      <c r="K33" s="42"/>
    </row>
    <row r="34" spans="1:11" ht="15" x14ac:dyDescent="0.2">
      <c r="A34" s="10"/>
      <c r="B34" s="16" t="s">
        <v>58</v>
      </c>
      <c r="C34" s="1" t="s">
        <v>19</v>
      </c>
      <c r="D34" s="7">
        <v>868662</v>
      </c>
      <c r="E34" s="7"/>
      <c r="F34" s="8">
        <v>141031</v>
      </c>
      <c r="G34" s="9">
        <v>13842000</v>
      </c>
      <c r="H34" s="39"/>
      <c r="I34" s="41"/>
      <c r="J34" s="42">
        <f>F34*$J$55</f>
        <v>21074715.33807179</v>
      </c>
      <c r="K34" s="42">
        <f>+J34/12</f>
        <v>1756226.2781726492</v>
      </c>
    </row>
    <row r="35" spans="1:11" ht="15" x14ac:dyDescent="0.2">
      <c r="A35" s="10"/>
      <c r="B35" s="16" t="s">
        <v>59</v>
      </c>
      <c r="C35" s="2" t="s">
        <v>82</v>
      </c>
      <c r="D35" s="19"/>
      <c r="E35" s="7"/>
      <c r="F35" s="8">
        <v>767</v>
      </c>
      <c r="G35" s="9">
        <f t="shared" si="0"/>
        <v>76700</v>
      </c>
      <c r="H35" s="39"/>
      <c r="I35" s="41"/>
      <c r="J35" s="42">
        <f t="shared" si="1"/>
        <v>114615.27369373445</v>
      </c>
      <c r="K35" s="42"/>
    </row>
    <row r="36" spans="1:11" ht="15" x14ac:dyDescent="0.2">
      <c r="A36" s="10"/>
      <c r="B36" s="16" t="s">
        <v>60</v>
      </c>
      <c r="C36" s="1" t="s">
        <v>20</v>
      </c>
      <c r="D36" s="19">
        <v>2577077</v>
      </c>
      <c r="E36" s="7"/>
      <c r="F36" s="8">
        <v>2324</v>
      </c>
      <c r="G36" s="9">
        <f t="shared" si="0"/>
        <v>232400</v>
      </c>
      <c r="H36" s="39"/>
      <c r="I36" s="41"/>
      <c r="J36" s="42">
        <f t="shared" si="1"/>
        <v>347282.7849598942</v>
      </c>
      <c r="K36" s="42"/>
    </row>
    <row r="37" spans="1:11" ht="15" x14ac:dyDescent="0.2">
      <c r="A37" s="10"/>
      <c r="B37" s="16" t="s">
        <v>64</v>
      </c>
      <c r="C37" s="2" t="s">
        <v>83</v>
      </c>
      <c r="D37" s="19"/>
      <c r="E37" s="7"/>
      <c r="F37" s="8">
        <v>162</v>
      </c>
      <c r="G37" s="9">
        <f t="shared" si="0"/>
        <v>16200</v>
      </c>
      <c r="H37" s="39"/>
      <c r="I37" s="41"/>
      <c r="J37" s="42">
        <f t="shared" si="1"/>
        <v>24208.18036295304</v>
      </c>
      <c r="K37" s="42"/>
    </row>
    <row r="38" spans="1:11" ht="15" x14ac:dyDescent="0.2">
      <c r="A38" s="10"/>
      <c r="B38" s="16" t="s">
        <v>67</v>
      </c>
      <c r="C38" s="1" t="s">
        <v>21</v>
      </c>
      <c r="D38" s="19">
        <v>580298</v>
      </c>
      <c r="E38" s="7"/>
      <c r="F38" s="8">
        <v>1335</v>
      </c>
      <c r="G38" s="9">
        <f t="shared" si="0"/>
        <v>133500</v>
      </c>
      <c r="H38" s="39"/>
      <c r="I38" s="41"/>
      <c r="J38" s="42">
        <f t="shared" si="1"/>
        <v>199493.3381761871</v>
      </c>
      <c r="K38" s="42"/>
    </row>
    <row r="39" spans="1:11" ht="15" x14ac:dyDescent="0.2">
      <c r="A39" s="10"/>
      <c r="B39" s="16" t="s">
        <v>68</v>
      </c>
      <c r="C39" s="1" t="s">
        <v>22</v>
      </c>
      <c r="D39" s="19">
        <v>670054</v>
      </c>
      <c r="E39" s="7"/>
      <c r="F39" s="8">
        <v>159</v>
      </c>
      <c r="G39" s="9">
        <f t="shared" si="0"/>
        <v>15900</v>
      </c>
      <c r="H39" s="39"/>
      <c r="I39" s="41"/>
      <c r="J39" s="42">
        <f t="shared" si="1"/>
        <v>23759.880726602056</v>
      </c>
      <c r="K39" s="42"/>
    </row>
    <row r="40" spans="1:11" ht="15" x14ac:dyDescent="0.2">
      <c r="A40" s="10"/>
      <c r="B40" s="16" t="s">
        <v>71</v>
      </c>
      <c r="C40" s="1" t="s">
        <v>23</v>
      </c>
      <c r="D40" s="19">
        <v>945756</v>
      </c>
      <c r="E40" s="7"/>
      <c r="F40" s="8">
        <v>538</v>
      </c>
      <c r="G40" s="9">
        <f t="shared" si="0"/>
        <v>53800</v>
      </c>
      <c r="H40" s="39"/>
      <c r="I40" s="41"/>
      <c r="J40" s="42">
        <f t="shared" si="1"/>
        <v>80395.068118942814</v>
      </c>
      <c r="K40" s="42"/>
    </row>
    <row r="41" spans="1:11" ht="15" x14ac:dyDescent="0.2">
      <c r="A41" s="10"/>
      <c r="B41" s="16" t="s">
        <v>72</v>
      </c>
      <c r="C41" s="1" t="s">
        <v>24</v>
      </c>
      <c r="D41" s="19">
        <v>5705066</v>
      </c>
      <c r="E41" s="7"/>
      <c r="F41" s="8">
        <v>1131</v>
      </c>
      <c r="G41" s="9">
        <f t="shared" si="0"/>
        <v>113100</v>
      </c>
      <c r="H41" s="39"/>
      <c r="I41" s="41"/>
      <c r="J41" s="42">
        <f t="shared" si="1"/>
        <v>169008.9629043203</v>
      </c>
      <c r="K41" s="42"/>
    </row>
    <row r="42" spans="1:11" ht="15" x14ac:dyDescent="0.2">
      <c r="A42" s="10"/>
      <c r="B42" s="17" t="s">
        <v>62</v>
      </c>
      <c r="C42" s="3" t="s">
        <v>25</v>
      </c>
      <c r="D42" s="19">
        <v>181666</v>
      </c>
      <c r="E42" s="7"/>
      <c r="F42" s="8"/>
      <c r="G42" s="9">
        <f t="shared" si="0"/>
        <v>0</v>
      </c>
      <c r="H42" s="39"/>
      <c r="I42" s="41"/>
      <c r="J42" s="42">
        <f t="shared" si="1"/>
        <v>0</v>
      </c>
      <c r="K42" s="42"/>
    </row>
    <row r="43" spans="1:11" ht="15" x14ac:dyDescent="0.2">
      <c r="A43" s="10"/>
      <c r="B43" s="16" t="s">
        <v>74</v>
      </c>
      <c r="C43" s="2" t="s">
        <v>84</v>
      </c>
      <c r="D43" s="19"/>
      <c r="E43" s="7"/>
      <c r="F43" s="8">
        <v>462</v>
      </c>
      <c r="G43" s="9">
        <f t="shared" si="0"/>
        <v>46200</v>
      </c>
      <c r="H43" s="39"/>
      <c r="I43" s="41"/>
      <c r="J43" s="42">
        <f t="shared" si="1"/>
        <v>69038.143998051266</v>
      </c>
      <c r="K43" s="42"/>
    </row>
    <row r="44" spans="1:11" ht="15" x14ac:dyDescent="0.2">
      <c r="A44" s="10"/>
      <c r="B44" s="16" t="s">
        <v>78</v>
      </c>
      <c r="C44" s="2" t="s">
        <v>85</v>
      </c>
      <c r="D44" s="19"/>
      <c r="E44" s="7"/>
      <c r="F44" s="8">
        <v>283</v>
      </c>
      <c r="G44" s="9">
        <f t="shared" si="0"/>
        <v>28300</v>
      </c>
      <c r="H44" s="39"/>
      <c r="I44" s="41"/>
      <c r="J44" s="42">
        <f t="shared" si="1"/>
        <v>42289.599029109319</v>
      </c>
      <c r="K44" s="42"/>
    </row>
    <row r="45" spans="1:11" ht="15" x14ac:dyDescent="0.2">
      <c r="A45" s="10"/>
      <c r="B45" s="16" t="s">
        <v>79</v>
      </c>
      <c r="C45" s="1" t="s">
        <v>26</v>
      </c>
      <c r="D45" s="19">
        <v>711513</v>
      </c>
      <c r="E45" s="7"/>
      <c r="F45" s="8">
        <v>122</v>
      </c>
      <c r="G45" s="9">
        <f t="shared" si="0"/>
        <v>12200</v>
      </c>
      <c r="H45" s="39"/>
      <c r="I45" s="41"/>
      <c r="J45" s="42">
        <f t="shared" si="1"/>
        <v>18230.851878273275</v>
      </c>
      <c r="K45" s="42"/>
    </row>
    <row r="46" spans="1:11" ht="15" x14ac:dyDescent="0.2">
      <c r="A46" s="10"/>
      <c r="B46" s="16" t="s">
        <v>80</v>
      </c>
      <c r="C46" s="1" t="s">
        <v>27</v>
      </c>
      <c r="D46" s="19">
        <v>833406</v>
      </c>
      <c r="E46" s="7"/>
      <c r="F46" s="8">
        <v>126</v>
      </c>
      <c r="G46" s="9">
        <f t="shared" si="0"/>
        <v>12600</v>
      </c>
      <c r="H46" s="39"/>
      <c r="I46" s="41"/>
      <c r="J46" s="42">
        <f t="shared" si="1"/>
        <v>18828.584726741254</v>
      </c>
      <c r="K46" s="42"/>
    </row>
    <row r="47" spans="1:11" ht="15" x14ac:dyDescent="0.2">
      <c r="A47" s="10"/>
      <c r="B47" s="16" t="s">
        <v>81</v>
      </c>
      <c r="C47" s="2" t="s">
        <v>88</v>
      </c>
      <c r="D47" s="19"/>
      <c r="E47" s="7"/>
      <c r="F47" s="8">
        <v>339</v>
      </c>
      <c r="G47" s="9">
        <f t="shared" si="0"/>
        <v>33900</v>
      </c>
      <c r="H47" s="39"/>
      <c r="I47" s="41"/>
      <c r="J47" s="42">
        <f t="shared" si="1"/>
        <v>50657.858907660993</v>
      </c>
      <c r="K47" s="42"/>
    </row>
    <row r="48" spans="1:11" ht="15" x14ac:dyDescent="0.2">
      <c r="A48" s="10"/>
      <c r="B48" s="16" t="s">
        <v>86</v>
      </c>
      <c r="C48" s="1" t="s">
        <v>28</v>
      </c>
      <c r="D48" s="19">
        <v>512965</v>
      </c>
      <c r="E48" s="7"/>
      <c r="F48" s="8">
        <v>54</v>
      </c>
      <c r="G48" s="9">
        <f t="shared" si="0"/>
        <v>5400</v>
      </c>
      <c r="H48" s="39"/>
      <c r="I48" s="41"/>
      <c r="J48" s="42">
        <f t="shared" si="1"/>
        <v>8069.3934543176802</v>
      </c>
      <c r="K48" s="42"/>
    </row>
    <row r="49" spans="1:19" ht="15" x14ac:dyDescent="0.2">
      <c r="A49" s="10"/>
      <c r="B49" s="31" t="s">
        <v>87</v>
      </c>
      <c r="C49" s="1" t="s">
        <v>29</v>
      </c>
      <c r="D49" s="36">
        <v>1097917</v>
      </c>
      <c r="E49" s="7"/>
      <c r="F49" s="8">
        <v>281</v>
      </c>
      <c r="G49" s="8">
        <f t="shared" si="0"/>
        <v>28100</v>
      </c>
      <c r="H49" s="39"/>
      <c r="I49" s="41"/>
      <c r="J49" s="42">
        <f t="shared" si="1"/>
        <v>41990.732604875331</v>
      </c>
      <c r="K49" s="42"/>
    </row>
    <row r="50" spans="1:19" ht="15" x14ac:dyDescent="0.2">
      <c r="B50" s="31" t="s">
        <v>62</v>
      </c>
      <c r="C50" s="1" t="s">
        <v>113</v>
      </c>
      <c r="D50" s="36">
        <v>66330</v>
      </c>
      <c r="E50" s="7"/>
      <c r="F50" s="8"/>
      <c r="G50" s="8"/>
      <c r="H50" s="39"/>
      <c r="I50" s="41"/>
      <c r="J50" s="42">
        <f t="shared" ref="J50:J51" si="2">+J97/$F$52*F50</f>
        <v>0</v>
      </c>
      <c r="K50" s="42"/>
    </row>
    <row r="51" spans="1:19" ht="15" x14ac:dyDescent="0.2">
      <c r="B51" s="31" t="s">
        <v>62</v>
      </c>
      <c r="C51" s="1" t="s">
        <v>114</v>
      </c>
      <c r="D51" s="36">
        <v>337442</v>
      </c>
      <c r="E51" s="7"/>
      <c r="F51" s="8"/>
      <c r="G51" s="8"/>
      <c r="H51" s="39"/>
      <c r="I51" s="41"/>
      <c r="J51" s="42">
        <f t="shared" si="2"/>
        <v>0</v>
      </c>
      <c r="K51" s="42"/>
    </row>
    <row r="52" spans="1:19" ht="16.5" thickBot="1" x14ac:dyDescent="0.3">
      <c r="B52" s="18"/>
      <c r="C52" s="32" t="s">
        <v>90</v>
      </c>
      <c r="D52" s="33">
        <f>SUM(D6:D51)</f>
        <v>59148075</v>
      </c>
      <c r="E52" s="34">
        <f>SUM(E6:E49)</f>
        <v>0</v>
      </c>
      <c r="F52" s="35">
        <f t="shared" ref="F52:H52" si="3">SUM(F6:F49)</f>
        <v>172419</v>
      </c>
      <c r="G52" s="35">
        <f t="shared" si="3"/>
        <v>16980800</v>
      </c>
      <c r="H52" s="40">
        <f t="shared" si="3"/>
        <v>0</v>
      </c>
      <c r="I52" s="41"/>
      <c r="J52" s="42">
        <f>SUM(J6:J51)</f>
        <v>25765125</v>
      </c>
      <c r="K52" s="42"/>
    </row>
    <row r="53" spans="1:19" x14ac:dyDescent="0.25">
      <c r="I53" s="41" t="s">
        <v>115</v>
      </c>
      <c r="J53" s="42">
        <v>25765125</v>
      </c>
      <c r="K53" s="42">
        <f>Q64</f>
        <v>29094690.274490878</v>
      </c>
    </row>
    <row r="54" spans="1:19" ht="30.75" x14ac:dyDescent="0.25">
      <c r="C54" s="5"/>
      <c r="I54" s="41" t="s">
        <v>116</v>
      </c>
      <c r="J54" s="42">
        <f>+F52</f>
        <v>172419</v>
      </c>
      <c r="K54" s="42">
        <v>172419</v>
      </c>
    </row>
    <row r="55" spans="1:19" ht="30.75" x14ac:dyDescent="0.25">
      <c r="C55" s="5"/>
      <c r="I55" s="41" t="s">
        <v>123</v>
      </c>
      <c r="J55" s="43">
        <f>+J53/J54</f>
        <v>149.43321211699407</v>
      </c>
      <c r="K55" s="80">
        <f>+K53/K54</f>
        <v>168.74410752</v>
      </c>
    </row>
    <row r="56" spans="1:19" x14ac:dyDescent="0.25">
      <c r="I56" s="41"/>
      <c r="J56" s="42"/>
      <c r="K56" s="42"/>
    </row>
    <row r="57" spans="1:19" x14ac:dyDescent="0.25">
      <c r="O57" s="48"/>
      <c r="Q57" s="48"/>
    </row>
    <row r="58" spans="1:19" ht="16.5" thickBot="1" x14ac:dyDescent="0.3">
      <c r="J58" s="5">
        <f>+J53/1.27</f>
        <v>20287500</v>
      </c>
      <c r="P58" s="48"/>
    </row>
    <row r="59" spans="1:19" x14ac:dyDescent="0.25">
      <c r="J59" s="5">
        <f>+J58*0.27</f>
        <v>5477625</v>
      </c>
      <c r="M59" s="51"/>
      <c r="N59" s="68">
        <v>2015</v>
      </c>
      <c r="O59" s="68"/>
      <c r="P59" s="68">
        <v>2024</v>
      </c>
      <c r="Q59" s="69"/>
      <c r="R59" s="47"/>
      <c r="S59" s="47"/>
    </row>
    <row r="60" spans="1:19" x14ac:dyDescent="0.25">
      <c r="J60" s="5">
        <f>SUM(J58:J59)</f>
        <v>25765125</v>
      </c>
      <c r="M60" s="16"/>
      <c r="N60" s="49" t="s">
        <v>128</v>
      </c>
      <c r="O60" s="49" t="s">
        <v>129</v>
      </c>
      <c r="P60" s="49"/>
      <c r="Q60" s="52"/>
      <c r="R60" s="47"/>
      <c r="S60" s="47"/>
    </row>
    <row r="61" spans="1:19" ht="16.5" thickBot="1" x14ac:dyDescent="0.3">
      <c r="M61" s="16"/>
      <c r="N61" s="49">
        <v>9.2270400000000006</v>
      </c>
      <c r="O61" s="49">
        <f>N61*1.27</f>
        <v>11.718340800000002</v>
      </c>
      <c r="P61" s="49">
        <v>11.072448</v>
      </c>
      <c r="Q61" s="52">
        <f>P61*1.27</f>
        <v>14.06200896</v>
      </c>
      <c r="R61" s="47"/>
      <c r="S61" s="47"/>
    </row>
    <row r="62" spans="1:19" ht="45.75" x14ac:dyDescent="0.25">
      <c r="M62" s="16" t="s">
        <v>127</v>
      </c>
      <c r="N62" s="49">
        <v>183225</v>
      </c>
      <c r="O62" s="49">
        <v>183225</v>
      </c>
      <c r="P62" s="49">
        <v>172419</v>
      </c>
      <c r="Q62" s="52">
        <v>172419</v>
      </c>
      <c r="R62" s="47"/>
      <c r="S62" s="56" t="s">
        <v>131</v>
      </c>
    </row>
    <row r="63" spans="1:19" ht="16.5" thickBot="1" x14ac:dyDescent="0.3">
      <c r="M63" s="16" t="s">
        <v>126</v>
      </c>
      <c r="N63" s="50">
        <f>N61*N62</f>
        <v>1690624.4040000001</v>
      </c>
      <c r="O63" s="50">
        <f t="shared" ref="O63" si="4">O61*O62</f>
        <v>2147092.9930800004</v>
      </c>
      <c r="P63" s="50">
        <f t="shared" ref="P63" si="5">P61*P62</f>
        <v>1909100.4117119999</v>
      </c>
      <c r="Q63" s="53">
        <f t="shared" ref="Q63" si="6">Q61*Q62</f>
        <v>2424557.5228742398</v>
      </c>
      <c r="R63" s="47"/>
      <c r="S63" s="57">
        <f>P63-N63</f>
        <v>218476.00771199982</v>
      </c>
    </row>
    <row r="64" spans="1:19" ht="16.5" thickBot="1" x14ac:dyDescent="0.3">
      <c r="M64" s="54" t="s">
        <v>130</v>
      </c>
      <c r="N64" s="55">
        <f>N63*12</f>
        <v>20287492.848000001</v>
      </c>
      <c r="O64" s="78">
        <f t="shared" ref="O64" si="7">O63*12</f>
        <v>25765115.916960005</v>
      </c>
      <c r="P64" s="55">
        <f t="shared" ref="P64" si="8">P63*12</f>
        <v>22909204.940543998</v>
      </c>
      <c r="Q64" s="79">
        <f t="shared" ref="Q64" si="9">Q63*12</f>
        <v>29094690.274490878</v>
      </c>
      <c r="R64" s="47"/>
      <c r="S64" s="47"/>
    </row>
  </sheetData>
  <mergeCells count="11">
    <mergeCell ref="B4:B5"/>
    <mergeCell ref="C4:C5"/>
    <mergeCell ref="D4:D5"/>
    <mergeCell ref="E4:E5"/>
    <mergeCell ref="F4:F5"/>
    <mergeCell ref="N59:O59"/>
    <mergeCell ref="P59:Q59"/>
    <mergeCell ref="C1:D1"/>
    <mergeCell ref="C2:H2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+Álhubál+</vt:lpstr>
      <vt:lpstr>Tábla intézményenként</vt:lpstr>
      <vt:lpstr>segédtábla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Bánki András</cp:lastModifiedBy>
  <cp:lastPrinted>2024-01-22T07:20:17Z</cp:lastPrinted>
  <dcterms:created xsi:type="dcterms:W3CDTF">2021-02-05T10:30:41Z</dcterms:created>
  <dcterms:modified xsi:type="dcterms:W3CDTF">2024-03-19T14:43:12Z</dcterms:modified>
</cp:coreProperties>
</file>